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B191A331-9FFA-4EE9-8C80-AE0FEA15B0CB}" xr6:coauthVersionLast="45" xr6:coauthVersionMax="45" xr10:uidLastSave="{00000000-0000-0000-0000-000000000000}"/>
  <bookViews>
    <workbookView xWindow="-120" yWindow="-120" windowWidth="20730" windowHeight="11160" xr2:uid="{942BC791-B9E6-40C2-8FE6-09161D76ED2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" i="1" l="1"/>
  <c r="U48" i="1"/>
  <c r="U23" i="1"/>
  <c r="U41" i="1"/>
  <c r="U33" i="1"/>
  <c r="U34" i="1"/>
  <c r="U18" i="1"/>
  <c r="U35" i="1"/>
  <c r="U55" i="1"/>
  <c r="U17" i="1"/>
  <c r="U24" i="1"/>
  <c r="U21" i="1"/>
  <c r="U13" i="1"/>
  <c r="U56" i="1"/>
  <c r="U16" i="1"/>
  <c r="U10" i="1"/>
  <c r="U75" i="1"/>
  <c r="U76" i="1"/>
  <c r="U28" i="1"/>
  <c r="U62" i="1"/>
  <c r="U12" i="1"/>
  <c r="U9" i="1"/>
  <c r="U59" i="1"/>
  <c r="U20" i="1"/>
  <c r="U38" i="1"/>
  <c r="U36" i="1"/>
  <c r="U47" i="1"/>
  <c r="U19" i="1"/>
  <c r="U45" i="1"/>
  <c r="U58" i="1"/>
  <c r="U27" i="1"/>
  <c r="U22" i="1"/>
  <c r="U42" i="1"/>
  <c r="U25" i="1"/>
  <c r="U11" i="1"/>
  <c r="U29" i="1"/>
  <c r="U26" i="1"/>
  <c r="U71" i="1"/>
  <c r="U70" i="1"/>
  <c r="U54" i="1"/>
  <c r="U43" i="1"/>
  <c r="U40" i="1"/>
  <c r="U44" i="1"/>
  <c r="U49" i="1"/>
  <c r="U72" i="1"/>
  <c r="U65" i="1"/>
  <c r="U69" i="1"/>
  <c r="U32" i="1"/>
  <c r="U66" i="1"/>
  <c r="U50" i="1"/>
  <c r="U46" i="1"/>
  <c r="U73" i="1"/>
  <c r="U60" i="1"/>
  <c r="U64" i="1"/>
  <c r="A39" i="1" l="1"/>
  <c r="A48" i="1"/>
  <c r="A23" i="1"/>
  <c r="A41" i="1"/>
  <c r="A51" i="1"/>
  <c r="A30" i="1"/>
  <c r="A33" i="1"/>
  <c r="A34" i="1"/>
  <c r="A18" i="1"/>
  <c r="A35" i="1"/>
  <c r="A55" i="1"/>
  <c r="A17" i="1"/>
  <c r="A24" i="1"/>
  <c r="A21" i="1"/>
  <c r="A13" i="1"/>
  <c r="A56" i="1"/>
  <c r="A67" i="1"/>
  <c r="A14" i="1"/>
  <c r="A16" i="1"/>
  <c r="A10" i="1"/>
  <c r="A75" i="1"/>
  <c r="A76" i="1"/>
  <c r="A62" i="1"/>
  <c r="A12" i="1"/>
  <c r="A9" i="1"/>
  <c r="A59" i="1"/>
  <c r="A20" i="1"/>
  <c r="A38" i="1"/>
  <c r="A36" i="1"/>
  <c r="A47" i="1"/>
  <c r="A19" i="1"/>
  <c r="A45" i="1"/>
  <c r="A58" i="1"/>
  <c r="A27" i="1"/>
  <c r="A22" i="1"/>
  <c r="A52" i="1"/>
  <c r="A42" i="1"/>
  <c r="A25" i="1"/>
  <c r="A11" i="1"/>
  <c r="A29" i="1"/>
  <c r="A26" i="1"/>
  <c r="A71" i="1"/>
  <c r="A70" i="1"/>
  <c r="A54" i="1"/>
  <c r="A43" i="1"/>
  <c r="A44" i="1"/>
  <c r="A49" i="1"/>
  <c r="A72" i="1"/>
  <c r="A65" i="1"/>
  <c r="A69" i="1"/>
  <c r="A32" i="1"/>
  <c r="A66" i="1"/>
  <c r="A46" i="1"/>
  <c r="A73" i="1"/>
  <c r="A60" i="1"/>
  <c r="A64" i="1"/>
</calcChain>
</file>

<file path=xl/sharedStrings.xml><?xml version="1.0" encoding="utf-8"?>
<sst xmlns="http://schemas.openxmlformats.org/spreadsheetml/2006/main" count="399" uniqueCount="161">
  <si>
    <t>No.</t>
  </si>
  <si>
    <t>Machine</t>
  </si>
  <si>
    <t>George</t>
  </si>
  <si>
    <t>Greenland</t>
  </si>
  <si>
    <t>Pre 65 D</t>
  </si>
  <si>
    <t>BSA Bantam</t>
  </si>
  <si>
    <t>Neil</t>
  </si>
  <si>
    <t>Clarke</t>
  </si>
  <si>
    <t>Pre 65 B</t>
  </si>
  <si>
    <t>Alan</t>
  </si>
  <si>
    <t>Ranger</t>
  </si>
  <si>
    <t>Twin Shock C</t>
  </si>
  <si>
    <t>Honda</t>
  </si>
  <si>
    <t>Colin</t>
  </si>
  <si>
    <t>Mew</t>
  </si>
  <si>
    <t>Novice Over 40</t>
  </si>
  <si>
    <t>TRS</t>
  </si>
  <si>
    <t>Ronnie</t>
  </si>
  <si>
    <t>Allen</t>
  </si>
  <si>
    <t>Montesa</t>
  </si>
  <si>
    <t>Karen</t>
  </si>
  <si>
    <t>Thomas</t>
  </si>
  <si>
    <t>Moss</t>
  </si>
  <si>
    <t>Expert</t>
  </si>
  <si>
    <t>Stiles Gas Gas</t>
  </si>
  <si>
    <t>Geoff</t>
  </si>
  <si>
    <t>Muston</t>
  </si>
  <si>
    <t>Andy</t>
  </si>
  <si>
    <t>Withers</t>
  </si>
  <si>
    <t>Wasp BSA</t>
  </si>
  <si>
    <t>Antony</t>
  </si>
  <si>
    <t>Billingham</t>
  </si>
  <si>
    <t>Kawasaki</t>
  </si>
  <si>
    <t>Etheridge</t>
  </si>
  <si>
    <t xml:space="preserve">Yamaha </t>
  </si>
  <si>
    <t>Anthony</t>
  </si>
  <si>
    <t>Knott</t>
  </si>
  <si>
    <t>Beta</t>
  </si>
  <si>
    <t>Ian</t>
  </si>
  <si>
    <t>Bird</t>
  </si>
  <si>
    <t>Peter</t>
  </si>
  <si>
    <t>Brown</t>
  </si>
  <si>
    <t>Sherco</t>
  </si>
  <si>
    <t>Richard</t>
  </si>
  <si>
    <t>Gamblin</t>
  </si>
  <si>
    <t>Novice Under 40</t>
  </si>
  <si>
    <t>Gas Gas</t>
  </si>
  <si>
    <t>Michael</t>
  </si>
  <si>
    <t>Jarrett</t>
  </si>
  <si>
    <t>Machinek</t>
  </si>
  <si>
    <t>Honda TLR200</t>
  </si>
  <si>
    <t>Trevor</t>
  </si>
  <si>
    <t>Gatrell</t>
  </si>
  <si>
    <t>Clubman</t>
  </si>
  <si>
    <t>Jack</t>
  </si>
  <si>
    <t>Bryant</t>
  </si>
  <si>
    <t>Terance</t>
  </si>
  <si>
    <t>Ryalls</t>
  </si>
  <si>
    <t>Shamus</t>
  </si>
  <si>
    <t>Doohan</t>
  </si>
  <si>
    <t>David</t>
  </si>
  <si>
    <t>Henvest</t>
  </si>
  <si>
    <t>Adam</t>
  </si>
  <si>
    <t>Hardy</t>
  </si>
  <si>
    <t>Hinton</t>
  </si>
  <si>
    <t>Herbert</t>
  </si>
  <si>
    <t>Ariel</t>
  </si>
  <si>
    <t>Brian</t>
  </si>
  <si>
    <t>Page</t>
  </si>
  <si>
    <t>Penfold</t>
  </si>
  <si>
    <t>Martin</t>
  </si>
  <si>
    <t>Max</t>
  </si>
  <si>
    <t>Seaman</t>
  </si>
  <si>
    <t>Vertigo</t>
  </si>
  <si>
    <t>Smallshaw</t>
  </si>
  <si>
    <t>Mark</t>
  </si>
  <si>
    <t>Shipp</t>
  </si>
  <si>
    <t>Charlie</t>
  </si>
  <si>
    <t>Tindle</t>
  </si>
  <si>
    <t>BSA B40</t>
  </si>
  <si>
    <t>Stephen</t>
  </si>
  <si>
    <t>Wagstaff</t>
  </si>
  <si>
    <t>James</t>
  </si>
  <si>
    <t>Robert</t>
  </si>
  <si>
    <t>Hampton</t>
  </si>
  <si>
    <t>Pre 65 C</t>
  </si>
  <si>
    <t>Royal Enfield</t>
  </si>
  <si>
    <t>Lee</t>
  </si>
  <si>
    <t>Bruton</t>
  </si>
  <si>
    <t>Philip</t>
  </si>
  <si>
    <t>Jones</t>
  </si>
  <si>
    <t>BSA</t>
  </si>
  <si>
    <t>Marcus</t>
  </si>
  <si>
    <t>Laurent</t>
  </si>
  <si>
    <t>Twin Shock D</t>
  </si>
  <si>
    <t>Yamaha</t>
  </si>
  <si>
    <t>Aaron</t>
  </si>
  <si>
    <t>Medcraff</t>
  </si>
  <si>
    <t>Beta Evo</t>
  </si>
  <si>
    <t>Radford</t>
  </si>
  <si>
    <t>Chris</t>
  </si>
  <si>
    <t>Daniel</t>
  </si>
  <si>
    <t>Orr</t>
  </si>
  <si>
    <t>Penton</t>
  </si>
  <si>
    <t>Dale</t>
  </si>
  <si>
    <t>Francis</t>
  </si>
  <si>
    <t>Shaun</t>
  </si>
  <si>
    <t>Tom</t>
  </si>
  <si>
    <t>Bailey</t>
  </si>
  <si>
    <t>Tidbury</t>
  </si>
  <si>
    <t>Elms</t>
  </si>
  <si>
    <t>Bartlett</t>
  </si>
  <si>
    <t>Jason</t>
  </si>
  <si>
    <t>Colein</t>
  </si>
  <si>
    <t>Hay</t>
  </si>
  <si>
    <t>Carl</t>
  </si>
  <si>
    <t>Barr</t>
  </si>
  <si>
    <t>Pattison</t>
  </si>
  <si>
    <t>Scorpa</t>
  </si>
  <si>
    <t>Entry Class</t>
  </si>
  <si>
    <t>Entrant</t>
  </si>
  <si>
    <t>Dot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</si>
  <si>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</si>
  <si>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</si>
  <si>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</si>
  <si>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</si>
  <si>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</si>
  <si>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</si>
  <si>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</si>
  <si>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</si>
  <si>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</si>
  <si>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</si>
  <si>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</si>
  <si>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</si>
  <si>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</si>
  <si>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</si>
  <si>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</si>
  <si>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Total</t>
  </si>
  <si>
    <t>Pos.</t>
  </si>
  <si>
    <t>Adult D</t>
  </si>
  <si>
    <t>DNF</t>
  </si>
  <si>
    <t>DNS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</si>
  <si>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</si>
  <si>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</si>
  <si>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</si>
  <si>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</si>
  <si>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</si>
  <si>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</si>
  <si>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</si>
  <si>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</si>
  <si>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</si>
  <si>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</si>
  <si>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</si>
  <si>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</si>
  <si>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</si>
  <si>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</si>
  <si>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Bunny Lane, Sherfield English.</t>
  </si>
  <si>
    <t>Pete</t>
  </si>
  <si>
    <t>Mike</t>
  </si>
  <si>
    <t>Waltham Chase Trials MCC - The Geoff Chandler Trophy Trial Results</t>
  </si>
  <si>
    <t xml:space="preserve"> ACU Permit ACU59514 - 18th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</si>
</sst>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84635-8D48-4ABE-8AC2-53FFD5638843}">
  <sheetPr>
    <pageSetUpPr fitToPage="1"/>
  </sheetPr>
  <dimension ref="A2:V77"/>
  <sheetViews>
    <sheetView tabSelected="1" workbookViewId="0">
      <selection activeCell="A4" sqref="A4:V4"/>
    </sheetView>
  </sheetViews>
  <sheetFormatPr defaultRowHeight="15" x14ac:dyDescent="0.25"/>
  <cols>
    <col min="1" max="1" width="7.85546875" style="3" customWidth="1"/>
    <col min="2" max="2" width="10.42578125" customWidth="1"/>
    <col min="3" max="3" width="12.5703125" customWidth="1"/>
    <col min="4" max="4" width="17" customWidth="1"/>
    <col min="5" max="5" width="14.85546875" customWidth="1"/>
    <col min="6" max="20" width="5.7109375" style="2" customWidth="1"/>
    <col min="21" max="21" width="8" style="3" customWidth="1"/>
    <col min="22" max="22" width="7.140625" style="3" customWidth="1"/>
  </cols>
  <sheetData>
    <row r="2" spans="1:22" s="1" customFormat="1" ht="28.5" x14ac:dyDescent="0.45">
      <c r="A2" s="21" t="s">
        <v>159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x14ac:dyDescent="0.25">
      <c r="C3" s="2"/>
      <c r="D3" s="2"/>
      <c r="E3" s="2"/>
    </row>
    <row r="4" spans="1:22" s="5" customFormat="1" ht="23.25" x14ac:dyDescent="0.35">
      <c r="A4" s="22" t="s">
        <v>160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s="5" customFormat="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5" customFormat="1" ht="23.25" x14ac:dyDescent="0.35">
      <c r="A6" s="22" t="s">
        <v>156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8" spans="1:22" s="8" customFormat="1" ht="30" customHeight="1" x14ac:dyDescent="0.25">
      <c r="A8" s="6" t="s">
        <v>0</v>
      </c>
      <c r="B8" s="19" t="s">
        <v>120</v>
      </c>
      <c r="C8" s="20"/>
      <c r="D8" s="6" t="s">
        <v>119</v>
      </c>
      <c r="E8" s="6" t="s">
        <v>1</v>
      </c>
      <c r="F8" s="7" t="s">
        <v>122</v>
      </c>
      <c r="G8" s="7" t="s">
        <v>123</v>
      </c>
      <c r="H8" s="7" t="s">
        <v>124</v>
      </c>
      <c r="I8" s="7" t="s">
        <v>125</v>
      </c>
      <c r="J8" s="7" t="s">
        <v>126</v>
      </c>
      <c r="K8" s="7" t="s">
        <v>127</v>
      </c>
      <c r="L8" s="7" t="s">
        <v>128</v>
      </c>
      <c r="M8" s="7" t="s">
        <v>129</v>
      </c>
      <c r="N8" s="7" t="s">
        <v>130</v>
      </c>
      <c r="O8" s="7" t="s">
        <v>131</v>
      </c>
      <c r="P8" s="7" t="s">
        <v>132</v>
      </c>
      <c r="Q8" s="7" t="s">
        <v>133</v>
      </c>
      <c r="R8" s="7" t="s">
        <v>134</v>
      </c>
      <c r="S8" s="7" t="s">
        <v>135</v>
      </c>
      <c r="T8" s="7" t="s">
        <v>136</v>
      </c>
      <c r="U8" s="7" t="s">
        <v>137</v>
      </c>
      <c r="V8" s="7" t="s">
        <v>138</v>
      </c>
    </row>
    <row r="9" spans="1:22" s="13" customFormat="1" ht="30" customHeight="1" x14ac:dyDescent="0.25">
      <c r="A9" s="9" t="str">
        <f>("157")</f>
        <v>157</v>
      </c>
      <c r="B9" s="10" t="s">
        <v>80</v>
      </c>
      <c r="C9" s="10" t="s">
        <v>81</v>
      </c>
      <c r="D9" s="10" t="s">
        <v>139</v>
      </c>
      <c r="E9" s="10" t="s">
        <v>42</v>
      </c>
      <c r="F9" s="11">
        <v>5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3</v>
      </c>
      <c r="M9" s="11">
        <v>0</v>
      </c>
      <c r="N9" s="11">
        <v>1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1</v>
      </c>
      <c r="U9" s="12">
        <f>SUM(F9:T9)</f>
        <v>10</v>
      </c>
      <c r="V9" s="7" t="s">
        <v>142</v>
      </c>
    </row>
    <row r="10" spans="1:22" s="14" customFormat="1" ht="30" customHeight="1" x14ac:dyDescent="0.25">
      <c r="A10" s="9" t="str">
        <f>("213")</f>
        <v>213</v>
      </c>
      <c r="B10" s="10" t="s">
        <v>96</v>
      </c>
      <c r="C10" s="10" t="s">
        <v>44</v>
      </c>
      <c r="D10" s="10" t="s">
        <v>139</v>
      </c>
      <c r="E10" s="10" t="s">
        <v>42</v>
      </c>
      <c r="F10" s="11">
        <v>0</v>
      </c>
      <c r="G10" s="11">
        <v>0</v>
      </c>
      <c r="H10" s="11">
        <v>0</v>
      </c>
      <c r="I10" s="11">
        <v>5</v>
      </c>
      <c r="J10" s="11">
        <v>2</v>
      </c>
      <c r="K10" s="11">
        <v>0</v>
      </c>
      <c r="L10" s="11">
        <v>1</v>
      </c>
      <c r="M10" s="11">
        <v>0</v>
      </c>
      <c r="N10" s="11">
        <v>0</v>
      </c>
      <c r="O10" s="11">
        <v>1</v>
      </c>
      <c r="P10" s="11">
        <v>3</v>
      </c>
      <c r="Q10" s="11">
        <v>0</v>
      </c>
      <c r="R10" s="11">
        <v>0</v>
      </c>
      <c r="S10" s="11">
        <v>1</v>
      </c>
      <c r="T10" s="11">
        <v>1</v>
      </c>
      <c r="U10" s="12">
        <f>SUM(F10:T10)</f>
        <v>14</v>
      </c>
      <c r="V10" s="7" t="s">
        <v>143</v>
      </c>
    </row>
    <row r="11" spans="1:22" s="14" customFormat="1" ht="30" customHeight="1" x14ac:dyDescent="0.25">
      <c r="A11" s="9" t="str">
        <f>("82")</f>
        <v>82</v>
      </c>
      <c r="B11" s="10" t="s">
        <v>56</v>
      </c>
      <c r="C11" s="10" t="s">
        <v>57</v>
      </c>
      <c r="D11" s="10" t="s">
        <v>139</v>
      </c>
      <c r="E11" s="10" t="s">
        <v>46</v>
      </c>
      <c r="F11" s="11">
        <v>10</v>
      </c>
      <c r="G11" s="11">
        <v>0</v>
      </c>
      <c r="H11" s="11">
        <v>2</v>
      </c>
      <c r="I11" s="11">
        <v>0</v>
      </c>
      <c r="J11" s="11">
        <v>0</v>
      </c>
      <c r="K11" s="11">
        <v>0</v>
      </c>
      <c r="L11" s="11">
        <v>11</v>
      </c>
      <c r="M11" s="11">
        <v>0</v>
      </c>
      <c r="N11" s="11">
        <v>10</v>
      </c>
      <c r="O11" s="11">
        <v>0</v>
      </c>
      <c r="P11" s="11">
        <v>5</v>
      </c>
      <c r="Q11" s="11">
        <v>0</v>
      </c>
      <c r="R11" s="11">
        <v>0</v>
      </c>
      <c r="S11" s="11">
        <v>4</v>
      </c>
      <c r="T11" s="11">
        <v>7</v>
      </c>
      <c r="U11" s="12">
        <f>SUM(F11:T11)</f>
        <v>49</v>
      </c>
      <c r="V11" s="7" t="s">
        <v>144</v>
      </c>
    </row>
    <row r="12" spans="1:22" s="14" customFormat="1" ht="30" customHeight="1" x14ac:dyDescent="0.25">
      <c r="A12" s="9" t="str">
        <f>("169")</f>
        <v>169</v>
      </c>
      <c r="B12" s="10" t="s">
        <v>82</v>
      </c>
      <c r="C12" s="10" t="s">
        <v>48</v>
      </c>
      <c r="D12" s="10" t="s">
        <v>139</v>
      </c>
      <c r="E12" s="10" t="s">
        <v>37</v>
      </c>
      <c r="F12" s="11">
        <v>1</v>
      </c>
      <c r="G12" s="11">
        <v>3</v>
      </c>
      <c r="H12" s="11">
        <v>0</v>
      </c>
      <c r="I12" s="11">
        <v>0</v>
      </c>
      <c r="J12" s="11">
        <v>2</v>
      </c>
      <c r="K12" s="11">
        <v>10</v>
      </c>
      <c r="L12" s="11">
        <v>9</v>
      </c>
      <c r="M12" s="11">
        <v>1</v>
      </c>
      <c r="N12" s="11">
        <v>11</v>
      </c>
      <c r="O12" s="11">
        <v>12</v>
      </c>
      <c r="P12" s="11">
        <v>5</v>
      </c>
      <c r="Q12" s="11">
        <v>0</v>
      </c>
      <c r="R12" s="11">
        <v>9</v>
      </c>
      <c r="S12" s="11">
        <v>2</v>
      </c>
      <c r="T12" s="11">
        <v>5</v>
      </c>
      <c r="U12" s="12">
        <f>SUM(F12:T12)</f>
        <v>70</v>
      </c>
      <c r="V12" s="7" t="s">
        <v>145</v>
      </c>
    </row>
    <row r="13" spans="1:22" s="14" customFormat="1" ht="30" customHeight="1" x14ac:dyDescent="0.25">
      <c r="A13" s="9" t="str">
        <f>("248")</f>
        <v>248</v>
      </c>
      <c r="B13" s="10" t="s">
        <v>47</v>
      </c>
      <c r="C13" s="10" t="s">
        <v>102</v>
      </c>
      <c r="D13" s="10" t="s">
        <v>139</v>
      </c>
      <c r="E13" s="10" t="s">
        <v>19</v>
      </c>
      <c r="F13" s="11">
        <v>11</v>
      </c>
      <c r="G13" s="11">
        <v>0</v>
      </c>
      <c r="H13" s="11">
        <v>7</v>
      </c>
      <c r="I13" s="11">
        <v>6</v>
      </c>
      <c r="J13" s="11">
        <v>10</v>
      </c>
      <c r="K13" s="11">
        <v>7</v>
      </c>
      <c r="L13" s="11">
        <v>15</v>
      </c>
      <c r="M13" s="11">
        <v>0</v>
      </c>
      <c r="N13" s="11">
        <v>8</v>
      </c>
      <c r="O13" s="11">
        <v>10</v>
      </c>
      <c r="P13" s="11">
        <v>10</v>
      </c>
      <c r="Q13" s="11">
        <v>1</v>
      </c>
      <c r="R13" s="11">
        <v>12</v>
      </c>
      <c r="S13" s="11">
        <v>2</v>
      </c>
      <c r="T13" s="11">
        <v>9</v>
      </c>
      <c r="U13" s="12">
        <f>SUM(F13:T13)</f>
        <v>108</v>
      </c>
      <c r="V13" s="7" t="s">
        <v>146</v>
      </c>
    </row>
    <row r="14" spans="1:22" s="14" customFormat="1" ht="30" customHeight="1" x14ac:dyDescent="0.25">
      <c r="A14" s="9" t="str">
        <f>("241")</f>
        <v>241</v>
      </c>
      <c r="B14" s="10" t="s">
        <v>60</v>
      </c>
      <c r="C14" s="10" t="s">
        <v>99</v>
      </c>
      <c r="D14" s="10" t="s">
        <v>139</v>
      </c>
      <c r="E14" s="10" t="s">
        <v>16</v>
      </c>
      <c r="F14" s="11" t="s">
        <v>140</v>
      </c>
      <c r="G14" s="11" t="s">
        <v>140</v>
      </c>
      <c r="H14" s="11" t="s">
        <v>140</v>
      </c>
      <c r="I14" s="11" t="s">
        <v>140</v>
      </c>
      <c r="J14" s="11" t="s">
        <v>140</v>
      </c>
      <c r="K14" s="11" t="s">
        <v>140</v>
      </c>
      <c r="L14" s="11" t="s">
        <v>140</v>
      </c>
      <c r="M14" s="11" t="s">
        <v>140</v>
      </c>
      <c r="N14" s="11" t="s">
        <v>140</v>
      </c>
      <c r="O14" s="11" t="s">
        <v>140</v>
      </c>
      <c r="P14" s="11" t="s">
        <v>140</v>
      </c>
      <c r="Q14" s="11" t="s">
        <v>140</v>
      </c>
      <c r="R14" s="11" t="s">
        <v>140</v>
      </c>
      <c r="S14" s="11" t="s">
        <v>140</v>
      </c>
      <c r="T14" s="11" t="s">
        <v>140</v>
      </c>
      <c r="U14" s="7" t="s">
        <v>140</v>
      </c>
      <c r="V14" s="7" t="s">
        <v>140</v>
      </c>
    </row>
    <row r="15" spans="1:22" s="14" customFormat="1" ht="30" customHeight="1" x14ac:dyDescent="0.25">
      <c r="A15" s="9"/>
      <c r="B15" s="10"/>
      <c r="C15" s="10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7"/>
    </row>
    <row r="16" spans="1:22" s="14" customFormat="1" ht="30" customHeight="1" x14ac:dyDescent="0.25">
      <c r="A16" s="9" t="str">
        <f>("232")</f>
        <v>232</v>
      </c>
      <c r="B16" s="10" t="s">
        <v>70</v>
      </c>
      <c r="C16" s="10" t="s">
        <v>97</v>
      </c>
      <c r="D16" s="10" t="s">
        <v>53</v>
      </c>
      <c r="E16" s="10" t="s">
        <v>98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</v>
      </c>
      <c r="O16" s="11">
        <v>3</v>
      </c>
      <c r="P16" s="11">
        <v>0</v>
      </c>
      <c r="Q16" s="11">
        <v>1</v>
      </c>
      <c r="R16" s="11">
        <v>8</v>
      </c>
      <c r="S16" s="11">
        <v>2</v>
      </c>
      <c r="T16" s="11">
        <v>4</v>
      </c>
      <c r="U16" s="12">
        <f t="shared" ref="U16:U29" si="0">SUM(F16:T16)</f>
        <v>20</v>
      </c>
      <c r="V16" s="7" t="s">
        <v>142</v>
      </c>
    </row>
    <row r="17" spans="1:22" s="14" customFormat="1" ht="30" customHeight="1" x14ac:dyDescent="0.25">
      <c r="A17" s="9" t="str">
        <f>("252")</f>
        <v>252</v>
      </c>
      <c r="B17" s="10" t="s">
        <v>106</v>
      </c>
      <c r="C17" s="10" t="s">
        <v>105</v>
      </c>
      <c r="D17" s="10" t="s">
        <v>53</v>
      </c>
      <c r="E17" s="10" t="s">
        <v>46</v>
      </c>
      <c r="F17" s="11">
        <v>0</v>
      </c>
      <c r="G17" s="11">
        <v>0</v>
      </c>
      <c r="H17" s="11">
        <v>0</v>
      </c>
      <c r="I17" s="11">
        <v>4</v>
      </c>
      <c r="J17" s="11">
        <v>0</v>
      </c>
      <c r="K17" s="11">
        <v>0</v>
      </c>
      <c r="L17" s="11">
        <v>0</v>
      </c>
      <c r="M17" s="11">
        <v>0</v>
      </c>
      <c r="N17" s="11">
        <v>3</v>
      </c>
      <c r="O17" s="11">
        <v>5</v>
      </c>
      <c r="P17" s="11">
        <v>0</v>
      </c>
      <c r="Q17" s="11">
        <v>0</v>
      </c>
      <c r="R17" s="11">
        <v>7</v>
      </c>
      <c r="S17" s="11">
        <v>1</v>
      </c>
      <c r="T17" s="11">
        <v>9</v>
      </c>
      <c r="U17" s="12">
        <f t="shared" si="0"/>
        <v>29</v>
      </c>
      <c r="V17" s="7" t="s">
        <v>143</v>
      </c>
    </row>
    <row r="18" spans="1:22" s="14" customFormat="1" ht="30" customHeight="1" x14ac:dyDescent="0.25">
      <c r="A18" s="9" t="str">
        <f>("256")</f>
        <v>256</v>
      </c>
      <c r="B18" s="10" t="s">
        <v>75</v>
      </c>
      <c r="C18" s="10" t="s">
        <v>110</v>
      </c>
      <c r="D18" s="10" t="s">
        <v>53</v>
      </c>
      <c r="E18" s="10" t="s">
        <v>37</v>
      </c>
      <c r="F18" s="11">
        <v>2</v>
      </c>
      <c r="G18" s="11">
        <v>0</v>
      </c>
      <c r="H18" s="11">
        <v>0</v>
      </c>
      <c r="I18" s="11">
        <v>5</v>
      </c>
      <c r="J18" s="11">
        <v>0</v>
      </c>
      <c r="K18" s="11">
        <v>0</v>
      </c>
      <c r="L18" s="11">
        <v>5</v>
      </c>
      <c r="M18" s="11">
        <v>0</v>
      </c>
      <c r="N18" s="11">
        <v>0</v>
      </c>
      <c r="O18" s="11">
        <v>0</v>
      </c>
      <c r="P18" s="11">
        <v>0</v>
      </c>
      <c r="Q18" s="11">
        <v>1</v>
      </c>
      <c r="R18" s="11">
        <v>2</v>
      </c>
      <c r="S18" s="11">
        <v>0</v>
      </c>
      <c r="T18" s="11">
        <v>15</v>
      </c>
      <c r="U18" s="12">
        <f t="shared" si="0"/>
        <v>30</v>
      </c>
      <c r="V18" s="7" t="s">
        <v>144</v>
      </c>
    </row>
    <row r="19" spans="1:22" s="14" customFormat="1" ht="30" customHeight="1" x14ac:dyDescent="0.25">
      <c r="A19" s="9" t="str">
        <f>("129")</f>
        <v>129</v>
      </c>
      <c r="B19" s="10" t="s">
        <v>60</v>
      </c>
      <c r="C19" s="10" t="s">
        <v>69</v>
      </c>
      <c r="D19" s="10" t="s">
        <v>53</v>
      </c>
      <c r="E19" s="10" t="s">
        <v>46</v>
      </c>
      <c r="F19" s="11">
        <v>2</v>
      </c>
      <c r="G19" s="11">
        <v>0</v>
      </c>
      <c r="H19" s="11">
        <v>0</v>
      </c>
      <c r="I19" s="11">
        <v>1</v>
      </c>
      <c r="J19" s="11">
        <v>0</v>
      </c>
      <c r="K19" s="11">
        <v>1</v>
      </c>
      <c r="L19" s="11">
        <v>0</v>
      </c>
      <c r="M19" s="11">
        <v>0</v>
      </c>
      <c r="N19" s="11">
        <v>5</v>
      </c>
      <c r="O19" s="11">
        <v>5</v>
      </c>
      <c r="P19" s="11">
        <v>0</v>
      </c>
      <c r="Q19" s="11">
        <v>0</v>
      </c>
      <c r="R19" s="11">
        <v>7</v>
      </c>
      <c r="S19" s="11">
        <v>4</v>
      </c>
      <c r="T19" s="11">
        <v>6</v>
      </c>
      <c r="U19" s="12">
        <f t="shared" si="0"/>
        <v>31</v>
      </c>
      <c r="V19" s="7" t="s">
        <v>145</v>
      </c>
    </row>
    <row r="20" spans="1:22" s="14" customFormat="1" ht="30" customHeight="1" x14ac:dyDescent="0.25">
      <c r="A20" s="9" t="str">
        <f>("150")</f>
        <v>150</v>
      </c>
      <c r="B20" s="10" t="s">
        <v>75</v>
      </c>
      <c r="C20" s="10" t="s">
        <v>76</v>
      </c>
      <c r="D20" s="10" t="s">
        <v>53</v>
      </c>
      <c r="E20" s="10" t="s">
        <v>16</v>
      </c>
      <c r="F20" s="11">
        <v>1</v>
      </c>
      <c r="G20" s="11">
        <v>1</v>
      </c>
      <c r="H20" s="11">
        <v>0</v>
      </c>
      <c r="I20" s="11">
        <v>8</v>
      </c>
      <c r="J20" s="11">
        <v>2</v>
      </c>
      <c r="K20" s="11">
        <v>3</v>
      </c>
      <c r="L20" s="11">
        <v>0</v>
      </c>
      <c r="M20" s="11">
        <v>0</v>
      </c>
      <c r="N20" s="11">
        <v>1</v>
      </c>
      <c r="O20" s="11">
        <v>4</v>
      </c>
      <c r="P20" s="11">
        <v>0</v>
      </c>
      <c r="Q20" s="11">
        <v>2</v>
      </c>
      <c r="R20" s="11">
        <v>5</v>
      </c>
      <c r="S20" s="11">
        <v>1</v>
      </c>
      <c r="T20" s="11">
        <v>5</v>
      </c>
      <c r="U20" s="12">
        <f t="shared" si="0"/>
        <v>33</v>
      </c>
      <c r="V20" s="7" t="s">
        <v>146</v>
      </c>
    </row>
    <row r="21" spans="1:22" s="14" customFormat="1" ht="30" customHeight="1" x14ac:dyDescent="0.25">
      <c r="A21" s="9" t="str">
        <f>("249")</f>
        <v>249</v>
      </c>
      <c r="B21" s="10" t="s">
        <v>40</v>
      </c>
      <c r="C21" s="10" t="s">
        <v>103</v>
      </c>
      <c r="D21" s="10" t="s">
        <v>53</v>
      </c>
      <c r="E21" s="10" t="s">
        <v>37</v>
      </c>
      <c r="F21" s="11">
        <v>2</v>
      </c>
      <c r="G21" s="11">
        <v>0</v>
      </c>
      <c r="H21" s="11">
        <v>0</v>
      </c>
      <c r="I21" s="11">
        <v>3</v>
      </c>
      <c r="J21" s="11">
        <v>0</v>
      </c>
      <c r="K21" s="11">
        <v>0</v>
      </c>
      <c r="L21" s="11">
        <v>5</v>
      </c>
      <c r="M21" s="11">
        <v>5</v>
      </c>
      <c r="N21" s="11">
        <v>8</v>
      </c>
      <c r="O21" s="11">
        <v>0</v>
      </c>
      <c r="P21" s="11">
        <v>1</v>
      </c>
      <c r="Q21" s="11">
        <v>1</v>
      </c>
      <c r="R21" s="11">
        <v>5</v>
      </c>
      <c r="S21" s="11">
        <v>0</v>
      </c>
      <c r="T21" s="11">
        <v>5</v>
      </c>
      <c r="U21" s="12">
        <f t="shared" si="0"/>
        <v>35</v>
      </c>
      <c r="V21" s="7" t="s">
        <v>147</v>
      </c>
    </row>
    <row r="22" spans="1:22" s="14" customFormat="1" ht="30" customHeight="1" x14ac:dyDescent="0.25">
      <c r="A22" s="9" t="str">
        <f>("109")</f>
        <v>109</v>
      </c>
      <c r="B22" s="10" t="s">
        <v>47</v>
      </c>
      <c r="C22" s="10" t="s">
        <v>64</v>
      </c>
      <c r="D22" s="10" t="s">
        <v>53</v>
      </c>
      <c r="E22" s="10" t="s">
        <v>16</v>
      </c>
      <c r="F22" s="11">
        <v>5</v>
      </c>
      <c r="G22" s="11">
        <v>0</v>
      </c>
      <c r="H22" s="11">
        <v>0</v>
      </c>
      <c r="I22" s="11">
        <v>3</v>
      </c>
      <c r="J22" s="11">
        <v>0</v>
      </c>
      <c r="K22" s="11">
        <v>1</v>
      </c>
      <c r="L22" s="11">
        <v>0</v>
      </c>
      <c r="M22" s="11">
        <v>0</v>
      </c>
      <c r="N22" s="11">
        <v>10</v>
      </c>
      <c r="O22" s="11">
        <v>8</v>
      </c>
      <c r="P22" s="11">
        <v>2</v>
      </c>
      <c r="Q22" s="11">
        <v>5</v>
      </c>
      <c r="R22" s="11">
        <v>8</v>
      </c>
      <c r="S22" s="11">
        <v>4</v>
      </c>
      <c r="T22" s="11">
        <v>4</v>
      </c>
      <c r="U22" s="12">
        <f t="shared" si="0"/>
        <v>50</v>
      </c>
      <c r="V22" s="7" t="s">
        <v>148</v>
      </c>
    </row>
    <row r="23" spans="1:22" s="14" customFormat="1" ht="30" customHeight="1" x14ac:dyDescent="0.25">
      <c r="A23" s="9" t="str">
        <f>("400")</f>
        <v>400</v>
      </c>
      <c r="B23" s="10" t="s">
        <v>100</v>
      </c>
      <c r="C23" s="10" t="s">
        <v>114</v>
      </c>
      <c r="D23" s="10" t="s">
        <v>53</v>
      </c>
      <c r="E23" s="10" t="s">
        <v>37</v>
      </c>
      <c r="F23" s="11">
        <v>4</v>
      </c>
      <c r="G23" s="11">
        <v>1</v>
      </c>
      <c r="H23" s="11">
        <v>0</v>
      </c>
      <c r="I23" s="11">
        <v>4</v>
      </c>
      <c r="J23" s="11">
        <v>0</v>
      </c>
      <c r="K23" s="11">
        <v>2</v>
      </c>
      <c r="L23" s="11">
        <v>6</v>
      </c>
      <c r="M23" s="11">
        <v>1</v>
      </c>
      <c r="N23" s="11">
        <v>10</v>
      </c>
      <c r="O23" s="11">
        <v>4</v>
      </c>
      <c r="P23" s="11">
        <v>2</v>
      </c>
      <c r="Q23" s="11">
        <v>2</v>
      </c>
      <c r="R23" s="11">
        <v>3</v>
      </c>
      <c r="S23" s="11">
        <v>5</v>
      </c>
      <c r="T23" s="11">
        <v>9</v>
      </c>
      <c r="U23" s="12">
        <f t="shared" si="0"/>
        <v>53</v>
      </c>
      <c r="V23" s="7" t="s">
        <v>149</v>
      </c>
    </row>
    <row r="24" spans="1:22" s="14" customFormat="1" ht="30" customHeight="1" x14ac:dyDescent="0.25">
      <c r="A24" s="9" t="str">
        <f>("251")</f>
        <v>251</v>
      </c>
      <c r="B24" s="10" t="s">
        <v>104</v>
      </c>
      <c r="C24" s="10" t="s">
        <v>105</v>
      </c>
      <c r="D24" s="10" t="s">
        <v>53</v>
      </c>
      <c r="E24" s="10" t="s">
        <v>16</v>
      </c>
      <c r="F24" s="11">
        <v>7</v>
      </c>
      <c r="G24" s="11">
        <v>0</v>
      </c>
      <c r="H24" s="11">
        <v>1</v>
      </c>
      <c r="I24" s="11">
        <v>3</v>
      </c>
      <c r="J24" s="11">
        <v>0</v>
      </c>
      <c r="K24" s="11">
        <v>0</v>
      </c>
      <c r="L24" s="11">
        <v>5</v>
      </c>
      <c r="M24" s="11">
        <v>0</v>
      </c>
      <c r="N24" s="11">
        <v>7</v>
      </c>
      <c r="O24" s="11">
        <v>5</v>
      </c>
      <c r="P24" s="11">
        <v>0</v>
      </c>
      <c r="Q24" s="11">
        <v>1</v>
      </c>
      <c r="R24" s="11">
        <v>2</v>
      </c>
      <c r="S24" s="11">
        <v>15</v>
      </c>
      <c r="T24" s="11">
        <v>11</v>
      </c>
      <c r="U24" s="12">
        <f t="shared" si="0"/>
        <v>57</v>
      </c>
      <c r="V24" s="7" t="s">
        <v>150</v>
      </c>
    </row>
    <row r="25" spans="1:22" s="14" customFormat="1" ht="30" customHeight="1" x14ac:dyDescent="0.25">
      <c r="A25" s="9" t="str">
        <f>("83")</f>
        <v>83</v>
      </c>
      <c r="B25" s="10" t="s">
        <v>58</v>
      </c>
      <c r="C25" s="10" t="s">
        <v>59</v>
      </c>
      <c r="D25" s="10" t="s">
        <v>53</v>
      </c>
      <c r="E25" s="10" t="s">
        <v>16</v>
      </c>
      <c r="F25" s="11">
        <v>7</v>
      </c>
      <c r="G25" s="11">
        <v>1</v>
      </c>
      <c r="H25" s="11">
        <v>1</v>
      </c>
      <c r="I25" s="11">
        <v>2</v>
      </c>
      <c r="J25" s="11">
        <v>1</v>
      </c>
      <c r="K25" s="11">
        <v>2</v>
      </c>
      <c r="L25" s="11">
        <v>6</v>
      </c>
      <c r="M25" s="11">
        <v>0</v>
      </c>
      <c r="N25" s="11">
        <v>15</v>
      </c>
      <c r="O25" s="11">
        <v>10</v>
      </c>
      <c r="P25" s="11">
        <v>0</v>
      </c>
      <c r="Q25" s="11">
        <v>2</v>
      </c>
      <c r="R25" s="11">
        <v>8</v>
      </c>
      <c r="S25" s="11">
        <v>8</v>
      </c>
      <c r="T25" s="11">
        <v>7</v>
      </c>
      <c r="U25" s="12">
        <f t="shared" si="0"/>
        <v>70</v>
      </c>
      <c r="V25" s="7" t="s">
        <v>151</v>
      </c>
    </row>
    <row r="26" spans="1:22" s="14" customFormat="1" ht="30" customHeight="1" x14ac:dyDescent="0.25">
      <c r="A26" s="9" t="str">
        <f>("63")</f>
        <v>63</v>
      </c>
      <c r="B26" s="10" t="s">
        <v>51</v>
      </c>
      <c r="C26" s="10" t="s">
        <v>52</v>
      </c>
      <c r="D26" s="10" t="s">
        <v>53</v>
      </c>
      <c r="E26" s="10" t="s">
        <v>46</v>
      </c>
      <c r="F26" s="11">
        <v>6</v>
      </c>
      <c r="G26" s="11">
        <v>1</v>
      </c>
      <c r="H26" s="11">
        <v>0</v>
      </c>
      <c r="I26" s="11">
        <v>11</v>
      </c>
      <c r="J26" s="11">
        <v>7</v>
      </c>
      <c r="K26" s="11">
        <v>2</v>
      </c>
      <c r="L26" s="11">
        <v>7</v>
      </c>
      <c r="M26" s="11">
        <v>0</v>
      </c>
      <c r="N26" s="11">
        <v>13</v>
      </c>
      <c r="O26" s="11">
        <v>10</v>
      </c>
      <c r="P26" s="11">
        <v>2</v>
      </c>
      <c r="Q26" s="11">
        <v>2</v>
      </c>
      <c r="R26" s="11">
        <v>5</v>
      </c>
      <c r="S26" s="11">
        <v>8</v>
      </c>
      <c r="T26" s="11">
        <v>6</v>
      </c>
      <c r="U26" s="12">
        <f t="shared" si="0"/>
        <v>80</v>
      </c>
      <c r="V26" s="7" t="s">
        <v>152</v>
      </c>
    </row>
    <row r="27" spans="1:22" s="14" customFormat="1" ht="30" customHeight="1" x14ac:dyDescent="0.25">
      <c r="A27" s="9" t="str">
        <f>("110")</f>
        <v>110</v>
      </c>
      <c r="B27" s="10" t="s">
        <v>40</v>
      </c>
      <c r="C27" s="10" t="s">
        <v>64</v>
      </c>
      <c r="D27" s="10" t="s">
        <v>53</v>
      </c>
      <c r="E27" s="10" t="s">
        <v>46</v>
      </c>
      <c r="F27" s="11">
        <v>6</v>
      </c>
      <c r="G27" s="11">
        <v>1</v>
      </c>
      <c r="H27" s="11">
        <v>6</v>
      </c>
      <c r="I27" s="11">
        <v>10</v>
      </c>
      <c r="J27" s="11">
        <v>1</v>
      </c>
      <c r="K27" s="11">
        <v>0</v>
      </c>
      <c r="L27" s="11">
        <v>7</v>
      </c>
      <c r="M27" s="11">
        <v>0</v>
      </c>
      <c r="N27" s="11">
        <v>15</v>
      </c>
      <c r="O27" s="11">
        <v>5</v>
      </c>
      <c r="P27" s="11">
        <v>1</v>
      </c>
      <c r="Q27" s="11">
        <v>6</v>
      </c>
      <c r="R27" s="11">
        <v>10</v>
      </c>
      <c r="S27" s="11">
        <v>7</v>
      </c>
      <c r="T27" s="11">
        <v>9</v>
      </c>
      <c r="U27" s="12">
        <f t="shared" si="0"/>
        <v>84</v>
      </c>
      <c r="V27" s="7" t="s">
        <v>153</v>
      </c>
    </row>
    <row r="28" spans="1:22" s="14" customFormat="1" ht="30" customHeight="1" x14ac:dyDescent="0.25">
      <c r="A28" s="9">
        <v>188</v>
      </c>
      <c r="B28" s="10" t="s">
        <v>87</v>
      </c>
      <c r="C28" s="10" t="s">
        <v>88</v>
      </c>
      <c r="D28" s="10" t="s">
        <v>53</v>
      </c>
      <c r="E28" s="10" t="s">
        <v>16</v>
      </c>
      <c r="F28" s="11">
        <v>8</v>
      </c>
      <c r="G28" s="11">
        <v>0</v>
      </c>
      <c r="H28" s="11">
        <v>2</v>
      </c>
      <c r="I28" s="11">
        <v>7</v>
      </c>
      <c r="J28" s="11">
        <v>1</v>
      </c>
      <c r="K28" s="11">
        <v>5</v>
      </c>
      <c r="L28" s="11">
        <v>0</v>
      </c>
      <c r="M28" s="11">
        <v>0</v>
      </c>
      <c r="N28" s="11">
        <v>15</v>
      </c>
      <c r="O28" s="11">
        <v>10</v>
      </c>
      <c r="P28" s="11">
        <v>0</v>
      </c>
      <c r="Q28" s="11">
        <v>1</v>
      </c>
      <c r="R28" s="11">
        <v>13</v>
      </c>
      <c r="S28" s="11">
        <v>13</v>
      </c>
      <c r="T28" s="11">
        <v>10</v>
      </c>
      <c r="U28" s="12">
        <f t="shared" si="0"/>
        <v>85</v>
      </c>
      <c r="V28" s="7" t="s">
        <v>154</v>
      </c>
    </row>
    <row r="29" spans="1:22" s="14" customFormat="1" ht="30" customHeight="1" x14ac:dyDescent="0.25">
      <c r="A29" s="9" t="str">
        <f>("69")</f>
        <v>69</v>
      </c>
      <c r="B29" s="10" t="s">
        <v>54</v>
      </c>
      <c r="C29" s="10" t="s">
        <v>55</v>
      </c>
      <c r="D29" s="10" t="s">
        <v>53</v>
      </c>
      <c r="E29" s="10" t="s">
        <v>42</v>
      </c>
      <c r="F29" s="11">
        <v>11</v>
      </c>
      <c r="G29" s="11">
        <v>1</v>
      </c>
      <c r="H29" s="11">
        <v>8</v>
      </c>
      <c r="I29" s="11">
        <v>9</v>
      </c>
      <c r="J29" s="11">
        <v>13</v>
      </c>
      <c r="K29" s="11">
        <v>8</v>
      </c>
      <c r="L29" s="11">
        <v>8</v>
      </c>
      <c r="M29" s="11">
        <v>5</v>
      </c>
      <c r="N29" s="11">
        <v>15</v>
      </c>
      <c r="O29" s="11">
        <v>15</v>
      </c>
      <c r="P29" s="11">
        <v>4</v>
      </c>
      <c r="Q29" s="11">
        <v>6</v>
      </c>
      <c r="R29" s="11">
        <v>13</v>
      </c>
      <c r="S29" s="11">
        <v>15</v>
      </c>
      <c r="T29" s="11">
        <v>8</v>
      </c>
      <c r="U29" s="12">
        <f t="shared" si="0"/>
        <v>139</v>
      </c>
      <c r="V29" s="7" t="s">
        <v>155</v>
      </c>
    </row>
    <row r="30" spans="1:22" s="14" customFormat="1" ht="30" customHeight="1" x14ac:dyDescent="0.25">
      <c r="A30" s="9" t="str">
        <f>("288")</f>
        <v>288</v>
      </c>
      <c r="B30" s="10" t="s">
        <v>70</v>
      </c>
      <c r="C30" s="10" t="s">
        <v>111</v>
      </c>
      <c r="D30" s="10" t="s">
        <v>53</v>
      </c>
      <c r="E30" s="10" t="s">
        <v>16</v>
      </c>
      <c r="F30" s="11" t="s">
        <v>140</v>
      </c>
      <c r="G30" s="11" t="s">
        <v>140</v>
      </c>
      <c r="H30" s="11" t="s">
        <v>140</v>
      </c>
      <c r="I30" s="11" t="s">
        <v>140</v>
      </c>
      <c r="J30" s="11" t="s">
        <v>140</v>
      </c>
      <c r="K30" s="11" t="s">
        <v>140</v>
      </c>
      <c r="L30" s="11" t="s">
        <v>140</v>
      </c>
      <c r="M30" s="11" t="s">
        <v>140</v>
      </c>
      <c r="N30" s="11" t="s">
        <v>140</v>
      </c>
      <c r="O30" s="11" t="s">
        <v>140</v>
      </c>
      <c r="P30" s="11" t="s">
        <v>140</v>
      </c>
      <c r="Q30" s="11" t="s">
        <v>140</v>
      </c>
      <c r="R30" s="11" t="s">
        <v>140</v>
      </c>
      <c r="S30" s="11" t="s">
        <v>140</v>
      </c>
      <c r="T30" s="11" t="s">
        <v>140</v>
      </c>
      <c r="U30" s="11" t="s">
        <v>140</v>
      </c>
      <c r="V30" s="7" t="s">
        <v>140</v>
      </c>
    </row>
    <row r="31" spans="1:22" s="14" customFormat="1" ht="30" customHeight="1" x14ac:dyDescent="0.25">
      <c r="A31" s="9"/>
      <c r="B31" s="10"/>
      <c r="C31" s="10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2"/>
      <c r="V31" s="7"/>
    </row>
    <row r="32" spans="1:22" s="14" customFormat="1" ht="30" customHeight="1" x14ac:dyDescent="0.25">
      <c r="A32" s="9" t="str">
        <f>("22")</f>
        <v>22</v>
      </c>
      <c r="B32" s="10" t="s">
        <v>21</v>
      </c>
      <c r="C32" s="10" t="s">
        <v>22</v>
      </c>
      <c r="D32" s="10" t="s">
        <v>23</v>
      </c>
      <c r="E32" s="10" t="s">
        <v>24</v>
      </c>
      <c r="F32" s="11">
        <v>1</v>
      </c>
      <c r="G32" s="11">
        <v>1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3</v>
      </c>
      <c r="T32" s="11">
        <v>0</v>
      </c>
      <c r="U32" s="12">
        <f>SUM(F32:T32)</f>
        <v>5</v>
      </c>
      <c r="V32" s="7" t="s">
        <v>142</v>
      </c>
    </row>
    <row r="33" spans="1:22" s="14" customFormat="1" ht="30" customHeight="1" x14ac:dyDescent="0.25">
      <c r="A33" s="9" t="str">
        <f>("262")</f>
        <v>262</v>
      </c>
      <c r="B33" s="10" t="s">
        <v>67</v>
      </c>
      <c r="C33" s="10" t="s">
        <v>105</v>
      </c>
      <c r="D33" s="10" t="s">
        <v>23</v>
      </c>
      <c r="E33" s="10" t="s">
        <v>16</v>
      </c>
      <c r="F33" s="11">
        <v>0</v>
      </c>
      <c r="G33" s="11">
        <v>5</v>
      </c>
      <c r="H33" s="11">
        <v>0</v>
      </c>
      <c r="I33" s="11">
        <v>2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2</v>
      </c>
      <c r="T33" s="11">
        <v>7</v>
      </c>
      <c r="U33" s="12">
        <f>SUM(F33:T33)</f>
        <v>16</v>
      </c>
      <c r="V33" s="7" t="s">
        <v>143</v>
      </c>
    </row>
    <row r="34" spans="1:22" s="14" customFormat="1" ht="30" customHeight="1" x14ac:dyDescent="0.25">
      <c r="A34" s="9" t="str">
        <f>("258")</f>
        <v>258</v>
      </c>
      <c r="B34" s="10" t="s">
        <v>43</v>
      </c>
      <c r="C34" s="10" t="s">
        <v>36</v>
      </c>
      <c r="D34" s="10" t="s">
        <v>23</v>
      </c>
      <c r="E34" s="10" t="s">
        <v>16</v>
      </c>
      <c r="F34" s="11">
        <v>0</v>
      </c>
      <c r="G34" s="11">
        <v>3</v>
      </c>
      <c r="H34" s="11">
        <v>0</v>
      </c>
      <c r="I34" s="11">
        <v>9</v>
      </c>
      <c r="J34" s="11">
        <v>1</v>
      </c>
      <c r="K34" s="11">
        <v>0</v>
      </c>
      <c r="L34" s="11">
        <v>0</v>
      </c>
      <c r="M34" s="11">
        <v>0</v>
      </c>
      <c r="N34" s="11">
        <v>6</v>
      </c>
      <c r="O34" s="11">
        <v>2</v>
      </c>
      <c r="P34" s="11">
        <v>6</v>
      </c>
      <c r="Q34" s="11">
        <v>0</v>
      </c>
      <c r="R34" s="11">
        <v>2</v>
      </c>
      <c r="S34" s="11">
        <v>8</v>
      </c>
      <c r="T34" s="11">
        <v>2</v>
      </c>
      <c r="U34" s="12">
        <f>SUM(F34:T34)</f>
        <v>39</v>
      </c>
      <c r="V34" s="7" t="s">
        <v>144</v>
      </c>
    </row>
    <row r="35" spans="1:22" s="14" customFormat="1" ht="30" customHeight="1" x14ac:dyDescent="0.25">
      <c r="A35" s="9" t="str">
        <f>("255")</f>
        <v>255</v>
      </c>
      <c r="B35" s="10" t="s">
        <v>108</v>
      </c>
      <c r="C35" s="10" t="s">
        <v>109</v>
      </c>
      <c r="D35" s="10" t="s">
        <v>23</v>
      </c>
      <c r="E35" s="10" t="s">
        <v>37</v>
      </c>
      <c r="F35" s="11">
        <v>4</v>
      </c>
      <c r="G35" s="11">
        <v>9</v>
      </c>
      <c r="H35" s="11">
        <v>3</v>
      </c>
      <c r="I35" s="11">
        <v>8</v>
      </c>
      <c r="J35" s="11">
        <v>1</v>
      </c>
      <c r="K35" s="11">
        <v>0</v>
      </c>
      <c r="L35" s="11">
        <v>5</v>
      </c>
      <c r="M35" s="11">
        <v>8</v>
      </c>
      <c r="N35" s="11">
        <v>0</v>
      </c>
      <c r="O35" s="11">
        <v>3</v>
      </c>
      <c r="P35" s="11">
        <v>1</v>
      </c>
      <c r="Q35" s="11">
        <v>0</v>
      </c>
      <c r="R35" s="11">
        <v>0</v>
      </c>
      <c r="S35" s="11">
        <v>3</v>
      </c>
      <c r="T35" s="11">
        <v>7</v>
      </c>
      <c r="U35" s="12">
        <f>SUM(F35:T35)</f>
        <v>52</v>
      </c>
      <c r="V35" s="7" t="s">
        <v>145</v>
      </c>
    </row>
    <row r="36" spans="1:22" s="14" customFormat="1" ht="30" customHeight="1" x14ac:dyDescent="0.25">
      <c r="A36" s="9" t="str">
        <f>("146")</f>
        <v>146</v>
      </c>
      <c r="B36" s="10" t="s">
        <v>71</v>
      </c>
      <c r="C36" s="10" t="s">
        <v>72</v>
      </c>
      <c r="D36" s="10" t="s">
        <v>23</v>
      </c>
      <c r="E36" s="10" t="s">
        <v>73</v>
      </c>
      <c r="F36" s="11">
        <v>1</v>
      </c>
      <c r="G36" s="11">
        <v>2</v>
      </c>
      <c r="H36" s="11">
        <v>1</v>
      </c>
      <c r="I36" s="11">
        <v>6</v>
      </c>
      <c r="J36" s="11">
        <v>5</v>
      </c>
      <c r="K36" s="11">
        <v>0</v>
      </c>
      <c r="L36" s="11">
        <v>5</v>
      </c>
      <c r="M36" s="11">
        <v>15</v>
      </c>
      <c r="N36" s="11">
        <v>4</v>
      </c>
      <c r="O36" s="11">
        <v>9</v>
      </c>
      <c r="P36" s="11">
        <v>11</v>
      </c>
      <c r="Q36" s="11">
        <v>2</v>
      </c>
      <c r="R36" s="11">
        <v>4</v>
      </c>
      <c r="S36" s="11">
        <v>11</v>
      </c>
      <c r="T36" s="11">
        <v>4</v>
      </c>
      <c r="U36" s="12">
        <f>SUM(F36:T36)</f>
        <v>80</v>
      </c>
      <c r="V36" s="7" t="s">
        <v>146</v>
      </c>
    </row>
    <row r="37" spans="1:22" s="14" customFormat="1" ht="30" customHeight="1" x14ac:dyDescent="0.25">
      <c r="A37" s="9"/>
      <c r="B37" s="10"/>
      <c r="C37" s="10"/>
      <c r="D37" s="10"/>
      <c r="E37" s="10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2"/>
      <c r="V37" s="7"/>
    </row>
    <row r="38" spans="1:22" s="14" customFormat="1" ht="30" customHeight="1" x14ac:dyDescent="0.25">
      <c r="A38" s="9" t="str">
        <f>("147")</f>
        <v>147</v>
      </c>
      <c r="B38" s="10" t="s">
        <v>158</v>
      </c>
      <c r="C38" s="10" t="s">
        <v>74</v>
      </c>
      <c r="D38" s="10" t="s">
        <v>15</v>
      </c>
      <c r="E38" s="10" t="s">
        <v>46</v>
      </c>
      <c r="F38" s="11">
        <v>0</v>
      </c>
      <c r="G38" s="11">
        <v>0</v>
      </c>
      <c r="H38" s="11">
        <v>1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5</v>
      </c>
      <c r="R38" s="11">
        <v>0</v>
      </c>
      <c r="S38" s="11">
        <v>0</v>
      </c>
      <c r="T38" s="11">
        <v>0</v>
      </c>
      <c r="U38" s="12">
        <f t="shared" ref="U38:U50" si="1">SUM(F38:T38)</f>
        <v>6</v>
      </c>
      <c r="V38" s="7" t="s">
        <v>142</v>
      </c>
    </row>
    <row r="39" spans="1:22" s="14" customFormat="1" ht="30" customHeight="1" x14ac:dyDescent="0.25">
      <c r="A39" s="9" t="str">
        <f>("708")</f>
        <v>708</v>
      </c>
      <c r="B39" s="10" t="s">
        <v>27</v>
      </c>
      <c r="C39" s="10" t="s">
        <v>117</v>
      </c>
      <c r="D39" s="10" t="s">
        <v>15</v>
      </c>
      <c r="E39" s="10" t="s">
        <v>118</v>
      </c>
      <c r="F39" s="11">
        <v>0</v>
      </c>
      <c r="G39" s="11">
        <v>0</v>
      </c>
      <c r="H39" s="11">
        <v>2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2</v>
      </c>
      <c r="P39" s="11">
        <v>0</v>
      </c>
      <c r="Q39" s="11">
        <v>2</v>
      </c>
      <c r="R39" s="11">
        <v>0</v>
      </c>
      <c r="S39" s="11">
        <v>0</v>
      </c>
      <c r="T39" s="11">
        <v>1</v>
      </c>
      <c r="U39" s="12">
        <f t="shared" si="1"/>
        <v>7</v>
      </c>
      <c r="V39" s="7" t="s">
        <v>143</v>
      </c>
    </row>
    <row r="40" spans="1:22" s="14" customFormat="1" ht="30" customHeight="1" x14ac:dyDescent="0.25">
      <c r="A40" s="9">
        <v>42</v>
      </c>
      <c r="B40" s="10" t="s">
        <v>38</v>
      </c>
      <c r="C40" s="10" t="s">
        <v>39</v>
      </c>
      <c r="D40" s="10" t="s">
        <v>15</v>
      </c>
      <c r="E40" s="10" t="s">
        <v>19</v>
      </c>
      <c r="F40" s="11">
        <v>0</v>
      </c>
      <c r="G40" s="11">
        <v>0</v>
      </c>
      <c r="H40" s="11">
        <v>0</v>
      </c>
      <c r="I40" s="11">
        <v>1</v>
      </c>
      <c r="J40" s="11">
        <v>0</v>
      </c>
      <c r="K40" s="11">
        <v>0</v>
      </c>
      <c r="L40" s="11">
        <v>0</v>
      </c>
      <c r="M40" s="11">
        <v>0</v>
      </c>
      <c r="N40" s="11">
        <v>1</v>
      </c>
      <c r="O40" s="11">
        <v>0</v>
      </c>
      <c r="P40" s="11">
        <v>0</v>
      </c>
      <c r="Q40" s="11">
        <v>6</v>
      </c>
      <c r="R40" s="11">
        <v>0</v>
      </c>
      <c r="S40" s="11">
        <v>0</v>
      </c>
      <c r="T40" s="11">
        <v>0</v>
      </c>
      <c r="U40" s="12">
        <f t="shared" si="1"/>
        <v>8</v>
      </c>
      <c r="V40" s="7" t="s">
        <v>144</v>
      </c>
    </row>
    <row r="41" spans="1:22" s="14" customFormat="1" ht="30" customHeight="1" x14ac:dyDescent="0.25">
      <c r="A41" s="9" t="str">
        <f>("290")</f>
        <v>290</v>
      </c>
      <c r="B41" s="10" t="s">
        <v>112</v>
      </c>
      <c r="C41" s="10" t="s">
        <v>113</v>
      </c>
      <c r="D41" s="10" t="s">
        <v>15</v>
      </c>
      <c r="E41" s="10" t="s">
        <v>42</v>
      </c>
      <c r="F41" s="11">
        <v>0</v>
      </c>
      <c r="G41" s="11">
        <v>0</v>
      </c>
      <c r="H41" s="11">
        <v>3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</v>
      </c>
      <c r="O41" s="11">
        <v>0</v>
      </c>
      <c r="P41" s="11">
        <v>1</v>
      </c>
      <c r="Q41" s="11">
        <v>2</v>
      </c>
      <c r="R41" s="11">
        <v>1</v>
      </c>
      <c r="S41" s="11">
        <v>0</v>
      </c>
      <c r="T41" s="11">
        <v>0</v>
      </c>
      <c r="U41" s="12">
        <f t="shared" si="1"/>
        <v>9</v>
      </c>
      <c r="V41" s="7" t="s">
        <v>145</v>
      </c>
    </row>
    <row r="42" spans="1:22" s="14" customFormat="1" ht="30" customHeight="1" x14ac:dyDescent="0.25">
      <c r="A42" s="9" t="str">
        <f>("88")</f>
        <v>88</v>
      </c>
      <c r="B42" s="10" t="s">
        <v>60</v>
      </c>
      <c r="C42" s="10" t="s">
        <v>61</v>
      </c>
      <c r="D42" s="10" t="s">
        <v>15</v>
      </c>
      <c r="E42" s="10" t="s">
        <v>19</v>
      </c>
      <c r="F42" s="11">
        <v>3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7</v>
      </c>
      <c r="R42" s="11">
        <v>0</v>
      </c>
      <c r="S42" s="11">
        <v>0</v>
      </c>
      <c r="T42" s="11">
        <v>0</v>
      </c>
      <c r="U42" s="12">
        <f t="shared" si="1"/>
        <v>10</v>
      </c>
      <c r="V42" s="7" t="s">
        <v>146</v>
      </c>
    </row>
    <row r="43" spans="1:22" s="14" customFormat="1" ht="30" customHeight="1" x14ac:dyDescent="0.25">
      <c r="A43" s="9" t="str">
        <f>("49")</f>
        <v>49</v>
      </c>
      <c r="B43" s="10" t="s">
        <v>157</v>
      </c>
      <c r="C43" s="10" t="s">
        <v>41</v>
      </c>
      <c r="D43" s="10" t="s">
        <v>15</v>
      </c>
      <c r="E43" s="10" t="s">
        <v>42</v>
      </c>
      <c r="F43" s="11">
        <v>0</v>
      </c>
      <c r="G43" s="11">
        <v>0</v>
      </c>
      <c r="H43" s="11">
        <v>7</v>
      </c>
      <c r="I43" s="11">
        <v>0</v>
      </c>
      <c r="J43" s="11">
        <v>0</v>
      </c>
      <c r="K43" s="11">
        <v>1</v>
      </c>
      <c r="L43" s="11">
        <v>0</v>
      </c>
      <c r="M43" s="11">
        <v>0</v>
      </c>
      <c r="N43" s="11">
        <v>1</v>
      </c>
      <c r="O43" s="11">
        <v>2</v>
      </c>
      <c r="P43" s="11">
        <v>0</v>
      </c>
      <c r="Q43" s="11">
        <v>0</v>
      </c>
      <c r="R43" s="11">
        <v>0</v>
      </c>
      <c r="S43" s="11">
        <v>1</v>
      </c>
      <c r="T43" s="11">
        <v>0</v>
      </c>
      <c r="U43" s="12">
        <f t="shared" si="1"/>
        <v>12</v>
      </c>
      <c r="V43" s="7" t="s">
        <v>147</v>
      </c>
    </row>
    <row r="44" spans="1:22" s="14" customFormat="1" ht="30" customHeight="1" x14ac:dyDescent="0.25">
      <c r="A44" s="9" t="str">
        <f>("43")</f>
        <v>43</v>
      </c>
      <c r="B44" s="10" t="s">
        <v>35</v>
      </c>
      <c r="C44" s="10" t="s">
        <v>36</v>
      </c>
      <c r="D44" s="10" t="s">
        <v>15</v>
      </c>
      <c r="E44" s="10" t="s">
        <v>37</v>
      </c>
      <c r="F44" s="11">
        <v>0</v>
      </c>
      <c r="G44" s="11">
        <v>0</v>
      </c>
      <c r="H44" s="11">
        <v>3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</v>
      </c>
      <c r="O44" s="11">
        <v>0</v>
      </c>
      <c r="P44" s="11">
        <v>1</v>
      </c>
      <c r="Q44" s="11">
        <v>0</v>
      </c>
      <c r="R44" s="11">
        <v>0</v>
      </c>
      <c r="S44" s="11">
        <v>1</v>
      </c>
      <c r="T44" s="11">
        <v>10</v>
      </c>
      <c r="U44" s="12">
        <f t="shared" si="1"/>
        <v>17</v>
      </c>
      <c r="V44" s="7" t="s">
        <v>148</v>
      </c>
    </row>
    <row r="45" spans="1:22" s="14" customFormat="1" ht="30" customHeight="1" x14ac:dyDescent="0.25">
      <c r="A45" s="9" t="str">
        <f>("126")</f>
        <v>126</v>
      </c>
      <c r="B45" s="10" t="s">
        <v>67</v>
      </c>
      <c r="C45" s="10" t="s">
        <v>68</v>
      </c>
      <c r="D45" s="10" t="s">
        <v>15</v>
      </c>
      <c r="E45" s="10" t="s">
        <v>37</v>
      </c>
      <c r="F45" s="11">
        <v>3</v>
      </c>
      <c r="G45" s="11">
        <v>0</v>
      </c>
      <c r="H45" s="11">
        <v>6</v>
      </c>
      <c r="I45" s="11">
        <v>0</v>
      </c>
      <c r="J45" s="11">
        <v>0</v>
      </c>
      <c r="K45" s="11">
        <v>2</v>
      </c>
      <c r="L45" s="11">
        <v>5</v>
      </c>
      <c r="M45" s="11">
        <v>0</v>
      </c>
      <c r="N45" s="11">
        <v>1</v>
      </c>
      <c r="O45" s="11">
        <v>1</v>
      </c>
      <c r="P45" s="11">
        <v>2</v>
      </c>
      <c r="Q45" s="11">
        <v>1</v>
      </c>
      <c r="R45" s="11">
        <v>0</v>
      </c>
      <c r="S45" s="11">
        <v>0</v>
      </c>
      <c r="T45" s="11">
        <v>2</v>
      </c>
      <c r="U45" s="12">
        <f t="shared" si="1"/>
        <v>23</v>
      </c>
      <c r="V45" s="7" t="s">
        <v>149</v>
      </c>
    </row>
    <row r="46" spans="1:22" s="14" customFormat="1" ht="30" customHeight="1" x14ac:dyDescent="0.25">
      <c r="A46" s="9" t="str">
        <f>("10")</f>
        <v>10</v>
      </c>
      <c r="B46" s="10" t="s">
        <v>13</v>
      </c>
      <c r="C46" s="10" t="s">
        <v>14</v>
      </c>
      <c r="D46" s="10" t="s">
        <v>15</v>
      </c>
      <c r="E46" s="10" t="s">
        <v>16</v>
      </c>
      <c r="F46" s="11">
        <v>0</v>
      </c>
      <c r="G46" s="11">
        <v>0</v>
      </c>
      <c r="H46" s="11">
        <v>3</v>
      </c>
      <c r="I46" s="11">
        <v>0</v>
      </c>
      <c r="J46" s="11">
        <v>5</v>
      </c>
      <c r="K46" s="11">
        <v>1</v>
      </c>
      <c r="L46" s="11">
        <v>0</v>
      </c>
      <c r="M46" s="11">
        <v>5</v>
      </c>
      <c r="N46" s="11">
        <v>6</v>
      </c>
      <c r="O46" s="11">
        <v>5</v>
      </c>
      <c r="P46" s="11">
        <v>0</v>
      </c>
      <c r="Q46" s="11">
        <v>8</v>
      </c>
      <c r="R46" s="11">
        <v>0</v>
      </c>
      <c r="S46" s="11">
        <v>0</v>
      </c>
      <c r="T46" s="11">
        <v>1</v>
      </c>
      <c r="U46" s="12">
        <f t="shared" si="1"/>
        <v>34</v>
      </c>
      <c r="V46" s="7" t="s">
        <v>150</v>
      </c>
    </row>
    <row r="47" spans="1:22" s="14" customFormat="1" ht="30" customHeight="1" x14ac:dyDescent="0.25">
      <c r="A47" s="9" t="str">
        <f>("132")</f>
        <v>132</v>
      </c>
      <c r="B47" s="10" t="s">
        <v>70</v>
      </c>
      <c r="C47" s="10" t="s">
        <v>69</v>
      </c>
      <c r="D47" s="10" t="s">
        <v>15</v>
      </c>
      <c r="E47" s="10" t="s">
        <v>37</v>
      </c>
      <c r="F47" s="11">
        <v>1</v>
      </c>
      <c r="G47" s="11">
        <v>0</v>
      </c>
      <c r="H47" s="11">
        <v>9</v>
      </c>
      <c r="I47" s="11">
        <v>5</v>
      </c>
      <c r="J47" s="11">
        <v>3</v>
      </c>
      <c r="K47" s="11">
        <v>3</v>
      </c>
      <c r="L47" s="11">
        <v>2</v>
      </c>
      <c r="M47" s="11">
        <v>1</v>
      </c>
      <c r="N47" s="11">
        <v>6</v>
      </c>
      <c r="O47" s="11">
        <v>10</v>
      </c>
      <c r="P47" s="11">
        <v>9</v>
      </c>
      <c r="Q47" s="11">
        <v>8</v>
      </c>
      <c r="R47" s="11">
        <v>3</v>
      </c>
      <c r="S47" s="11">
        <v>1</v>
      </c>
      <c r="T47" s="11">
        <v>7</v>
      </c>
      <c r="U47" s="12">
        <f t="shared" si="1"/>
        <v>68</v>
      </c>
      <c r="V47" s="7" t="s">
        <v>151</v>
      </c>
    </row>
    <row r="48" spans="1:22" s="14" customFormat="1" ht="30" customHeight="1" x14ac:dyDescent="0.25">
      <c r="A48" s="9" t="str">
        <f>("523")</f>
        <v>523</v>
      </c>
      <c r="B48" s="10" t="s">
        <v>115</v>
      </c>
      <c r="C48" s="10" t="s">
        <v>116</v>
      </c>
      <c r="D48" s="10" t="s">
        <v>15</v>
      </c>
      <c r="E48" s="10" t="s">
        <v>19</v>
      </c>
      <c r="F48" s="11">
        <v>10</v>
      </c>
      <c r="G48" s="11">
        <v>3</v>
      </c>
      <c r="H48" s="11">
        <v>9</v>
      </c>
      <c r="I48" s="11">
        <v>2</v>
      </c>
      <c r="J48" s="11">
        <v>3</v>
      </c>
      <c r="K48" s="11">
        <v>7</v>
      </c>
      <c r="L48" s="11">
        <v>5</v>
      </c>
      <c r="M48" s="11">
        <v>0</v>
      </c>
      <c r="N48" s="11">
        <v>3</v>
      </c>
      <c r="O48" s="11">
        <v>11</v>
      </c>
      <c r="P48" s="11">
        <v>9</v>
      </c>
      <c r="Q48" s="11">
        <v>1</v>
      </c>
      <c r="R48" s="11">
        <v>3</v>
      </c>
      <c r="S48" s="11">
        <v>2</v>
      </c>
      <c r="T48" s="11">
        <v>5</v>
      </c>
      <c r="U48" s="12">
        <f t="shared" si="1"/>
        <v>73</v>
      </c>
      <c r="V48" s="7" t="s">
        <v>152</v>
      </c>
    </row>
    <row r="49" spans="1:22" s="14" customFormat="1" ht="30" customHeight="1" x14ac:dyDescent="0.25">
      <c r="A49" s="9" t="str">
        <f>("38")</f>
        <v>38</v>
      </c>
      <c r="B49" s="10" t="s">
        <v>6</v>
      </c>
      <c r="C49" s="10" t="s">
        <v>33</v>
      </c>
      <c r="D49" s="10" t="s">
        <v>15</v>
      </c>
      <c r="E49" s="10" t="s">
        <v>34</v>
      </c>
      <c r="F49" s="11">
        <v>3</v>
      </c>
      <c r="G49" s="11">
        <v>7</v>
      </c>
      <c r="H49" s="11">
        <v>13</v>
      </c>
      <c r="I49" s="11">
        <v>12</v>
      </c>
      <c r="J49" s="11">
        <v>0</v>
      </c>
      <c r="K49" s="11">
        <v>12</v>
      </c>
      <c r="L49" s="11">
        <v>15</v>
      </c>
      <c r="M49" s="11">
        <v>0</v>
      </c>
      <c r="N49" s="11">
        <v>5</v>
      </c>
      <c r="O49" s="11">
        <v>15</v>
      </c>
      <c r="P49" s="11">
        <v>4</v>
      </c>
      <c r="Q49" s="11">
        <v>4</v>
      </c>
      <c r="R49" s="11">
        <v>7</v>
      </c>
      <c r="S49" s="11">
        <v>5</v>
      </c>
      <c r="T49" s="11">
        <v>13</v>
      </c>
      <c r="U49" s="12">
        <f t="shared" si="1"/>
        <v>115</v>
      </c>
      <c r="V49" s="7" t="s">
        <v>153</v>
      </c>
    </row>
    <row r="50" spans="1:22" s="14" customFormat="1" ht="30" customHeight="1" x14ac:dyDescent="0.25">
      <c r="A50" s="9">
        <v>11</v>
      </c>
      <c r="B50" s="10" t="s">
        <v>17</v>
      </c>
      <c r="C50" s="10" t="s">
        <v>18</v>
      </c>
      <c r="D50" s="10" t="s">
        <v>15</v>
      </c>
      <c r="E50" s="10" t="s">
        <v>19</v>
      </c>
      <c r="F50" s="11">
        <v>15</v>
      </c>
      <c r="G50" s="11">
        <v>4</v>
      </c>
      <c r="H50" s="11">
        <v>13</v>
      </c>
      <c r="I50" s="11">
        <v>6</v>
      </c>
      <c r="J50" s="11">
        <v>7</v>
      </c>
      <c r="K50" s="11">
        <v>15</v>
      </c>
      <c r="L50" s="11">
        <v>13</v>
      </c>
      <c r="M50" s="11">
        <v>6</v>
      </c>
      <c r="N50" s="11">
        <v>6</v>
      </c>
      <c r="O50" s="11">
        <v>12</v>
      </c>
      <c r="P50" s="11">
        <v>11</v>
      </c>
      <c r="Q50" s="11">
        <v>7</v>
      </c>
      <c r="R50" s="11">
        <v>9</v>
      </c>
      <c r="S50" s="11">
        <v>10</v>
      </c>
      <c r="T50" s="11">
        <v>15</v>
      </c>
      <c r="U50" s="12">
        <f t="shared" si="1"/>
        <v>149</v>
      </c>
      <c r="V50" s="7" t="s">
        <v>154</v>
      </c>
    </row>
    <row r="51" spans="1:22" s="14" customFormat="1" ht="30" customHeight="1" x14ac:dyDescent="0.25">
      <c r="A51" s="9" t="str">
        <f>("289")</f>
        <v>289</v>
      </c>
      <c r="B51" s="10" t="s">
        <v>83</v>
      </c>
      <c r="C51" s="10" t="s">
        <v>18</v>
      </c>
      <c r="D51" s="10" t="s">
        <v>15</v>
      </c>
      <c r="E51" s="10" t="s">
        <v>37</v>
      </c>
      <c r="F51" s="11" t="s">
        <v>141</v>
      </c>
      <c r="G51" s="11" t="s">
        <v>141</v>
      </c>
      <c r="H51" s="11" t="s">
        <v>141</v>
      </c>
      <c r="I51" s="11" t="s">
        <v>141</v>
      </c>
      <c r="J51" s="11" t="s">
        <v>141</v>
      </c>
      <c r="K51" s="11" t="s">
        <v>141</v>
      </c>
      <c r="L51" s="11" t="s">
        <v>141</v>
      </c>
      <c r="M51" s="11" t="s">
        <v>141</v>
      </c>
      <c r="N51" s="11" t="s">
        <v>141</v>
      </c>
      <c r="O51" s="11" t="s">
        <v>141</v>
      </c>
      <c r="P51" s="11" t="s">
        <v>141</v>
      </c>
      <c r="Q51" s="11" t="s">
        <v>141</v>
      </c>
      <c r="R51" s="11" t="s">
        <v>141</v>
      </c>
      <c r="S51" s="11" t="s">
        <v>141</v>
      </c>
      <c r="T51" s="11" t="s">
        <v>141</v>
      </c>
      <c r="U51" s="11" t="s">
        <v>141</v>
      </c>
      <c r="V51" s="7" t="s">
        <v>141</v>
      </c>
    </row>
    <row r="52" spans="1:22" s="14" customFormat="1" ht="30" customHeight="1" x14ac:dyDescent="0.25">
      <c r="A52" s="9" t="str">
        <f>("102")</f>
        <v>102</v>
      </c>
      <c r="B52" s="10" t="s">
        <v>62</v>
      </c>
      <c r="C52" s="10" t="s">
        <v>63</v>
      </c>
      <c r="D52" s="10" t="s">
        <v>15</v>
      </c>
      <c r="E52" s="10" t="s">
        <v>37</v>
      </c>
      <c r="F52" s="11" t="s">
        <v>140</v>
      </c>
      <c r="G52" s="11" t="s">
        <v>140</v>
      </c>
      <c r="H52" s="11" t="s">
        <v>140</v>
      </c>
      <c r="I52" s="11" t="s">
        <v>140</v>
      </c>
      <c r="J52" s="11" t="s">
        <v>140</v>
      </c>
      <c r="K52" s="11" t="s">
        <v>140</v>
      </c>
      <c r="L52" s="11" t="s">
        <v>140</v>
      </c>
      <c r="M52" s="11" t="s">
        <v>140</v>
      </c>
      <c r="N52" s="11" t="s">
        <v>140</v>
      </c>
      <c r="O52" s="11" t="s">
        <v>140</v>
      </c>
      <c r="P52" s="11" t="s">
        <v>140</v>
      </c>
      <c r="Q52" s="11" t="s">
        <v>140</v>
      </c>
      <c r="R52" s="11" t="s">
        <v>140</v>
      </c>
      <c r="S52" s="11" t="s">
        <v>140</v>
      </c>
      <c r="T52" s="11" t="s">
        <v>140</v>
      </c>
      <c r="U52" s="11" t="s">
        <v>140</v>
      </c>
      <c r="V52" s="7" t="s">
        <v>140</v>
      </c>
    </row>
    <row r="53" spans="1:22" s="14" customFormat="1" ht="30" customHeight="1" x14ac:dyDescent="0.25">
      <c r="A53" s="9"/>
      <c r="B53" s="10"/>
      <c r="C53" s="10"/>
      <c r="D53" s="10"/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2"/>
      <c r="V53" s="7"/>
    </row>
    <row r="54" spans="1:22" s="14" customFormat="1" ht="30" customHeight="1" x14ac:dyDescent="0.25">
      <c r="A54" s="9" t="str">
        <f>("50")</f>
        <v>50</v>
      </c>
      <c r="B54" s="10" t="s">
        <v>43</v>
      </c>
      <c r="C54" s="10" t="s">
        <v>44</v>
      </c>
      <c r="D54" s="10" t="s">
        <v>45</v>
      </c>
      <c r="E54" s="10" t="s">
        <v>46</v>
      </c>
      <c r="F54" s="11">
        <v>0</v>
      </c>
      <c r="G54" s="11">
        <v>0</v>
      </c>
      <c r="H54" s="11">
        <v>3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1</v>
      </c>
      <c r="P54" s="11">
        <v>5</v>
      </c>
      <c r="Q54" s="11">
        <v>1</v>
      </c>
      <c r="R54" s="11">
        <v>0</v>
      </c>
      <c r="S54" s="11">
        <v>0</v>
      </c>
      <c r="T54" s="11">
        <v>0</v>
      </c>
      <c r="U54" s="12">
        <f>SUM(F54:T54)</f>
        <v>10</v>
      </c>
      <c r="V54" s="7" t="s">
        <v>142</v>
      </c>
    </row>
    <row r="55" spans="1:22" s="14" customFormat="1" ht="30" customHeight="1" x14ac:dyDescent="0.25">
      <c r="A55" s="9" t="str">
        <f>("254")</f>
        <v>254</v>
      </c>
      <c r="B55" s="10" t="s">
        <v>107</v>
      </c>
      <c r="C55" s="10" t="s">
        <v>63</v>
      </c>
      <c r="D55" s="10" t="s">
        <v>45</v>
      </c>
      <c r="E55" s="10" t="s">
        <v>42</v>
      </c>
      <c r="F55" s="11">
        <v>2</v>
      </c>
      <c r="G55" s="11">
        <v>3</v>
      </c>
      <c r="H55" s="11">
        <v>7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</v>
      </c>
      <c r="O55" s="11">
        <v>2</v>
      </c>
      <c r="P55" s="11">
        <v>1</v>
      </c>
      <c r="Q55" s="11">
        <v>3</v>
      </c>
      <c r="R55" s="11">
        <v>0</v>
      </c>
      <c r="S55" s="11">
        <v>5</v>
      </c>
      <c r="T55" s="11">
        <v>4</v>
      </c>
      <c r="U55" s="12">
        <f>SUM(F55:T55)</f>
        <v>28</v>
      </c>
      <c r="V55" s="7" t="s">
        <v>143</v>
      </c>
    </row>
    <row r="56" spans="1:22" s="14" customFormat="1" ht="30" customHeight="1" x14ac:dyDescent="0.25">
      <c r="A56" s="9" t="str">
        <f>("247")</f>
        <v>247</v>
      </c>
      <c r="B56" s="10" t="s">
        <v>101</v>
      </c>
      <c r="C56" s="10" t="s">
        <v>102</v>
      </c>
      <c r="D56" s="10" t="s">
        <v>45</v>
      </c>
      <c r="E56" s="10" t="s">
        <v>19</v>
      </c>
      <c r="F56" s="11">
        <v>10</v>
      </c>
      <c r="G56" s="11">
        <v>0</v>
      </c>
      <c r="H56" s="11">
        <v>3</v>
      </c>
      <c r="I56" s="11">
        <v>3</v>
      </c>
      <c r="J56" s="11">
        <v>1</v>
      </c>
      <c r="K56" s="11">
        <v>3</v>
      </c>
      <c r="L56" s="11">
        <v>3</v>
      </c>
      <c r="M56" s="11">
        <v>0</v>
      </c>
      <c r="N56" s="11">
        <v>1</v>
      </c>
      <c r="O56" s="11">
        <v>8</v>
      </c>
      <c r="P56" s="11">
        <v>7</v>
      </c>
      <c r="Q56" s="11">
        <v>4</v>
      </c>
      <c r="R56" s="11">
        <v>2</v>
      </c>
      <c r="S56" s="11">
        <v>0</v>
      </c>
      <c r="T56" s="11">
        <v>6</v>
      </c>
      <c r="U56" s="12">
        <f>SUM(F56:T56)</f>
        <v>51</v>
      </c>
      <c r="V56" s="7" t="s">
        <v>144</v>
      </c>
    </row>
    <row r="57" spans="1:22" s="14" customFormat="1" ht="30" customHeight="1" x14ac:dyDescent="0.25">
      <c r="A57" s="9"/>
      <c r="B57" s="10"/>
      <c r="C57" s="10"/>
      <c r="D57" s="10"/>
      <c r="E57" s="1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7"/>
    </row>
    <row r="58" spans="1:22" s="14" customFormat="1" ht="30" customHeight="1" x14ac:dyDescent="0.25">
      <c r="A58" s="9" t="str">
        <f>("113")</f>
        <v>113</v>
      </c>
      <c r="B58" s="10" t="s">
        <v>25</v>
      </c>
      <c r="C58" s="10" t="s">
        <v>65</v>
      </c>
      <c r="D58" s="10" t="s">
        <v>8</v>
      </c>
      <c r="E58" s="10" t="s">
        <v>66</v>
      </c>
      <c r="F58" s="11">
        <v>7</v>
      </c>
      <c r="G58" s="11">
        <v>3</v>
      </c>
      <c r="H58" s="11">
        <v>0</v>
      </c>
      <c r="I58" s="11">
        <v>4</v>
      </c>
      <c r="J58" s="11">
        <v>1</v>
      </c>
      <c r="K58" s="11">
        <v>1</v>
      </c>
      <c r="L58" s="11">
        <v>4</v>
      </c>
      <c r="M58" s="11">
        <v>0</v>
      </c>
      <c r="N58" s="11">
        <v>13</v>
      </c>
      <c r="O58" s="11">
        <v>2</v>
      </c>
      <c r="P58" s="11">
        <v>0</v>
      </c>
      <c r="Q58" s="11">
        <v>1</v>
      </c>
      <c r="R58" s="11">
        <v>1</v>
      </c>
      <c r="S58" s="11">
        <v>3</v>
      </c>
      <c r="T58" s="11">
        <v>7</v>
      </c>
      <c r="U58" s="12">
        <f>SUM(F58:T58)</f>
        <v>47</v>
      </c>
      <c r="V58" s="7" t="s">
        <v>142</v>
      </c>
    </row>
    <row r="59" spans="1:22" s="14" customFormat="1" ht="30" customHeight="1" x14ac:dyDescent="0.25">
      <c r="A59" s="9" t="str">
        <f>("155")</f>
        <v>155</v>
      </c>
      <c r="B59" s="10" t="s">
        <v>77</v>
      </c>
      <c r="C59" s="10" t="s">
        <v>78</v>
      </c>
      <c r="D59" s="10" t="s">
        <v>8</v>
      </c>
      <c r="E59" s="10" t="s">
        <v>79</v>
      </c>
      <c r="F59" s="11">
        <v>12</v>
      </c>
      <c r="G59" s="11">
        <v>2</v>
      </c>
      <c r="H59" s="11">
        <v>0</v>
      </c>
      <c r="I59" s="11">
        <v>6</v>
      </c>
      <c r="J59" s="11">
        <v>1</v>
      </c>
      <c r="K59" s="11">
        <v>4</v>
      </c>
      <c r="L59" s="11">
        <v>0</v>
      </c>
      <c r="M59" s="11">
        <v>0</v>
      </c>
      <c r="N59" s="11">
        <v>6</v>
      </c>
      <c r="O59" s="11">
        <v>0</v>
      </c>
      <c r="P59" s="11">
        <v>2</v>
      </c>
      <c r="Q59" s="11">
        <v>1</v>
      </c>
      <c r="R59" s="11">
        <v>13</v>
      </c>
      <c r="S59" s="11">
        <v>2</v>
      </c>
      <c r="T59" s="11">
        <v>9</v>
      </c>
      <c r="U59" s="12">
        <f>SUM(F59:T59)</f>
        <v>58</v>
      </c>
      <c r="V59" s="7" t="s">
        <v>143</v>
      </c>
    </row>
    <row r="60" spans="1:22" s="14" customFormat="1" ht="30" customHeight="1" x14ac:dyDescent="0.25">
      <c r="A60" s="9" t="str">
        <f>("2")</f>
        <v>2</v>
      </c>
      <c r="B60" s="10" t="s">
        <v>6</v>
      </c>
      <c r="C60" s="10" t="s">
        <v>7</v>
      </c>
      <c r="D60" s="10" t="s">
        <v>8</v>
      </c>
      <c r="E60" s="10" t="s">
        <v>121</v>
      </c>
      <c r="F60" s="11">
        <v>7</v>
      </c>
      <c r="G60" s="11">
        <v>3</v>
      </c>
      <c r="H60" s="11">
        <v>0</v>
      </c>
      <c r="I60" s="11">
        <v>5</v>
      </c>
      <c r="J60" s="11">
        <v>7</v>
      </c>
      <c r="K60" s="11">
        <v>2</v>
      </c>
      <c r="L60" s="11">
        <v>3</v>
      </c>
      <c r="M60" s="11">
        <v>0</v>
      </c>
      <c r="N60" s="11">
        <v>10</v>
      </c>
      <c r="O60" s="11">
        <v>10</v>
      </c>
      <c r="P60" s="11">
        <v>7</v>
      </c>
      <c r="Q60" s="11">
        <v>1</v>
      </c>
      <c r="R60" s="11">
        <v>11</v>
      </c>
      <c r="S60" s="11">
        <v>8</v>
      </c>
      <c r="T60" s="11">
        <v>11</v>
      </c>
      <c r="U60" s="12">
        <f>SUM(F60:T60)</f>
        <v>85</v>
      </c>
      <c r="V60" s="7" t="s">
        <v>144</v>
      </c>
    </row>
    <row r="61" spans="1:22" s="14" customFormat="1" ht="30" customHeight="1" x14ac:dyDescent="0.25">
      <c r="A61" s="9"/>
      <c r="B61" s="10"/>
      <c r="C61" s="10"/>
      <c r="D61" s="10"/>
      <c r="E61" s="1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2"/>
      <c r="V61" s="7"/>
    </row>
    <row r="62" spans="1:22" s="14" customFormat="1" ht="30" customHeight="1" x14ac:dyDescent="0.25">
      <c r="A62" s="9" t="str">
        <f>("174")</f>
        <v>174</v>
      </c>
      <c r="B62" s="10" t="s">
        <v>83</v>
      </c>
      <c r="C62" s="10" t="s">
        <v>84</v>
      </c>
      <c r="D62" s="10" t="s">
        <v>85</v>
      </c>
      <c r="E62" s="10" t="s">
        <v>86</v>
      </c>
      <c r="F62" s="11">
        <v>0</v>
      </c>
      <c r="G62" s="11">
        <v>4</v>
      </c>
      <c r="H62" s="11">
        <v>1</v>
      </c>
      <c r="I62" s="11">
        <v>1</v>
      </c>
      <c r="J62" s="11">
        <v>0</v>
      </c>
      <c r="K62" s="11">
        <v>1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5</v>
      </c>
      <c r="R62" s="11">
        <v>0</v>
      </c>
      <c r="S62" s="11">
        <v>0</v>
      </c>
      <c r="T62" s="11">
        <v>1</v>
      </c>
      <c r="U62" s="12">
        <f t="shared" ref="U62" si="2">SUM(F62:T62)</f>
        <v>13</v>
      </c>
      <c r="V62" s="7" t="s">
        <v>142</v>
      </c>
    </row>
    <row r="63" spans="1:22" s="14" customFormat="1" ht="30" customHeight="1" x14ac:dyDescent="0.25">
      <c r="A63" s="9"/>
      <c r="B63" s="10"/>
      <c r="C63" s="10"/>
      <c r="D63" s="10"/>
      <c r="E63" s="10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2"/>
      <c r="V63" s="7"/>
    </row>
    <row r="64" spans="1:22" s="14" customFormat="1" ht="30" customHeight="1" x14ac:dyDescent="0.25">
      <c r="A64" s="9" t="str">
        <f>("1")</f>
        <v>1</v>
      </c>
      <c r="B64" s="10" t="s">
        <v>2</v>
      </c>
      <c r="C64" s="10" t="s">
        <v>3</v>
      </c>
      <c r="D64" s="10" t="s">
        <v>4</v>
      </c>
      <c r="E64" s="10" t="s">
        <v>5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1</v>
      </c>
      <c r="P64" s="15">
        <v>0</v>
      </c>
      <c r="Q64" s="15">
        <v>0</v>
      </c>
      <c r="R64" s="15">
        <v>0</v>
      </c>
      <c r="S64" s="15">
        <v>1</v>
      </c>
      <c r="T64" s="15">
        <v>6</v>
      </c>
      <c r="U64" s="12">
        <f>SUM(F64:T64)</f>
        <v>8</v>
      </c>
      <c r="V64" s="7" t="s">
        <v>142</v>
      </c>
    </row>
    <row r="65" spans="1:22" s="14" customFormat="1" ht="30" customHeight="1" x14ac:dyDescent="0.25">
      <c r="A65" s="9" t="str">
        <f>("24")</f>
        <v>24</v>
      </c>
      <c r="B65" s="10" t="s">
        <v>27</v>
      </c>
      <c r="C65" s="10" t="s">
        <v>28</v>
      </c>
      <c r="D65" s="10" t="s">
        <v>4</v>
      </c>
      <c r="E65" s="10" t="s">
        <v>29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1</v>
      </c>
      <c r="L65" s="11">
        <v>0</v>
      </c>
      <c r="M65" s="11">
        <v>0</v>
      </c>
      <c r="N65" s="11">
        <v>7</v>
      </c>
      <c r="O65" s="11">
        <v>2</v>
      </c>
      <c r="P65" s="11">
        <v>0</v>
      </c>
      <c r="Q65" s="11">
        <v>1</v>
      </c>
      <c r="R65" s="11">
        <v>1</v>
      </c>
      <c r="S65" s="11">
        <v>2</v>
      </c>
      <c r="T65" s="11">
        <v>0</v>
      </c>
      <c r="U65" s="12">
        <f>SUM(F65:T65)</f>
        <v>14</v>
      </c>
      <c r="V65" s="7" t="s">
        <v>143</v>
      </c>
    </row>
    <row r="66" spans="1:22" s="14" customFormat="1" ht="30" customHeight="1" x14ac:dyDescent="0.25">
      <c r="A66" s="9" t="str">
        <f>("15")</f>
        <v>15</v>
      </c>
      <c r="B66" s="10" t="s">
        <v>20</v>
      </c>
      <c r="C66" s="10" t="s">
        <v>7</v>
      </c>
      <c r="D66" s="10" t="s">
        <v>4</v>
      </c>
      <c r="E66" s="10" t="s">
        <v>5</v>
      </c>
      <c r="F66" s="11">
        <v>0</v>
      </c>
      <c r="G66" s="11">
        <v>1</v>
      </c>
      <c r="H66" s="11">
        <v>3</v>
      </c>
      <c r="I66" s="11">
        <v>0</v>
      </c>
      <c r="J66" s="11">
        <v>0</v>
      </c>
      <c r="K66" s="11">
        <v>0</v>
      </c>
      <c r="L66" s="11">
        <v>5</v>
      </c>
      <c r="M66" s="11">
        <v>0</v>
      </c>
      <c r="N66" s="11">
        <v>1</v>
      </c>
      <c r="O66" s="11">
        <v>0</v>
      </c>
      <c r="P66" s="11">
        <v>0</v>
      </c>
      <c r="Q66" s="11">
        <v>5</v>
      </c>
      <c r="R66" s="11">
        <v>1</v>
      </c>
      <c r="S66" s="11">
        <v>1</v>
      </c>
      <c r="T66" s="11">
        <v>2</v>
      </c>
      <c r="U66" s="12">
        <f>SUM(F66:T66)</f>
        <v>19</v>
      </c>
      <c r="V66" s="7" t="s">
        <v>144</v>
      </c>
    </row>
    <row r="67" spans="1:22" s="14" customFormat="1" ht="30" customHeight="1" x14ac:dyDescent="0.25">
      <c r="A67" s="9" t="str">
        <f>("242")</f>
        <v>242</v>
      </c>
      <c r="B67" s="10" t="s">
        <v>100</v>
      </c>
      <c r="C67" s="10" t="s">
        <v>68</v>
      </c>
      <c r="D67" s="10" t="s">
        <v>4</v>
      </c>
      <c r="E67" s="10" t="s">
        <v>91</v>
      </c>
      <c r="F67" s="11" t="s">
        <v>140</v>
      </c>
      <c r="G67" s="11" t="s">
        <v>140</v>
      </c>
      <c r="H67" s="11" t="s">
        <v>140</v>
      </c>
      <c r="I67" s="11" t="s">
        <v>140</v>
      </c>
      <c r="J67" s="11" t="s">
        <v>140</v>
      </c>
      <c r="K67" s="11" t="s">
        <v>140</v>
      </c>
      <c r="L67" s="11" t="s">
        <v>140</v>
      </c>
      <c r="M67" s="11" t="s">
        <v>140</v>
      </c>
      <c r="N67" s="11" t="s">
        <v>140</v>
      </c>
      <c r="O67" s="11" t="s">
        <v>140</v>
      </c>
      <c r="P67" s="11" t="s">
        <v>140</v>
      </c>
      <c r="Q67" s="11" t="s">
        <v>140</v>
      </c>
      <c r="R67" s="11" t="s">
        <v>140</v>
      </c>
      <c r="S67" s="11" t="s">
        <v>140</v>
      </c>
      <c r="T67" s="11" t="s">
        <v>140</v>
      </c>
      <c r="U67" s="11" t="s">
        <v>140</v>
      </c>
      <c r="V67" s="7" t="s">
        <v>140</v>
      </c>
    </row>
    <row r="68" spans="1:22" s="14" customFormat="1" ht="30" customHeight="1" x14ac:dyDescent="0.25">
      <c r="A68" s="9"/>
      <c r="B68" s="10"/>
      <c r="C68" s="10"/>
      <c r="D68" s="10"/>
      <c r="E68" s="1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2"/>
      <c r="V68" s="7"/>
    </row>
    <row r="69" spans="1:22" s="14" customFormat="1" ht="30" customHeight="1" x14ac:dyDescent="0.25">
      <c r="A69" s="9" t="str">
        <f>("23")</f>
        <v>23</v>
      </c>
      <c r="B69" s="10" t="s">
        <v>25</v>
      </c>
      <c r="C69" s="10" t="s">
        <v>26</v>
      </c>
      <c r="D69" s="10" t="s">
        <v>11</v>
      </c>
      <c r="E69" s="10" t="s">
        <v>12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1</v>
      </c>
      <c r="M69" s="11">
        <v>0</v>
      </c>
      <c r="N69" s="11">
        <v>0</v>
      </c>
      <c r="O69" s="11">
        <v>0</v>
      </c>
      <c r="P69" s="11">
        <v>0</v>
      </c>
      <c r="Q69" s="11">
        <v>3</v>
      </c>
      <c r="R69" s="11">
        <v>0</v>
      </c>
      <c r="S69" s="11">
        <v>0</v>
      </c>
      <c r="T69" s="11">
        <v>1</v>
      </c>
      <c r="U69" s="12">
        <f>SUM(F69:T69)</f>
        <v>5</v>
      </c>
      <c r="V69" s="7" t="s">
        <v>142</v>
      </c>
    </row>
    <row r="70" spans="1:22" s="14" customFormat="1" ht="30" customHeight="1" x14ac:dyDescent="0.25">
      <c r="A70" s="9" t="str">
        <f>("51")</f>
        <v>51</v>
      </c>
      <c r="B70" s="10" t="s">
        <v>47</v>
      </c>
      <c r="C70" s="10" t="s">
        <v>48</v>
      </c>
      <c r="D70" s="10" t="s">
        <v>11</v>
      </c>
      <c r="E70" s="10" t="s">
        <v>12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1</v>
      </c>
      <c r="M70" s="11">
        <v>0</v>
      </c>
      <c r="N70" s="11">
        <v>0</v>
      </c>
      <c r="O70" s="11">
        <v>2</v>
      </c>
      <c r="P70" s="11">
        <v>0</v>
      </c>
      <c r="Q70" s="11">
        <v>1</v>
      </c>
      <c r="R70" s="11">
        <v>0</v>
      </c>
      <c r="S70" s="11">
        <v>0</v>
      </c>
      <c r="T70" s="11">
        <v>5</v>
      </c>
      <c r="U70" s="12">
        <f>SUM(F70:T70)</f>
        <v>9</v>
      </c>
      <c r="V70" s="7" t="s">
        <v>143</v>
      </c>
    </row>
    <row r="71" spans="1:22" s="14" customFormat="1" ht="30" customHeight="1" x14ac:dyDescent="0.25">
      <c r="A71" s="9" t="str">
        <f>("57")</f>
        <v>57</v>
      </c>
      <c r="B71" s="10" t="s">
        <v>47</v>
      </c>
      <c r="C71" s="10" t="s">
        <v>49</v>
      </c>
      <c r="D71" s="10" t="s">
        <v>11</v>
      </c>
      <c r="E71" s="10" t="s">
        <v>50</v>
      </c>
      <c r="F71" s="11">
        <v>0</v>
      </c>
      <c r="G71" s="11">
        <v>0</v>
      </c>
      <c r="H71" s="11">
        <v>5</v>
      </c>
      <c r="I71" s="11">
        <v>0</v>
      </c>
      <c r="J71" s="11">
        <v>0</v>
      </c>
      <c r="K71" s="11">
        <v>5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5</v>
      </c>
      <c r="R71" s="11">
        <v>0</v>
      </c>
      <c r="S71" s="11">
        <v>0</v>
      </c>
      <c r="T71" s="11">
        <v>5</v>
      </c>
      <c r="U71" s="12">
        <f>SUM(F71:T71)</f>
        <v>20</v>
      </c>
      <c r="V71" s="7" t="s">
        <v>144</v>
      </c>
    </row>
    <row r="72" spans="1:22" s="14" customFormat="1" ht="30" customHeight="1" x14ac:dyDescent="0.25">
      <c r="A72" s="9" t="str">
        <f>("37")</f>
        <v>37</v>
      </c>
      <c r="B72" s="10" t="s">
        <v>30</v>
      </c>
      <c r="C72" s="10" t="s">
        <v>31</v>
      </c>
      <c r="D72" s="10" t="s">
        <v>11</v>
      </c>
      <c r="E72" s="10" t="s">
        <v>32</v>
      </c>
      <c r="F72" s="11">
        <v>5</v>
      </c>
      <c r="G72" s="11">
        <v>0</v>
      </c>
      <c r="H72" s="11">
        <v>11</v>
      </c>
      <c r="I72" s="11">
        <v>5</v>
      </c>
      <c r="J72" s="11">
        <v>0</v>
      </c>
      <c r="K72" s="11">
        <v>1</v>
      </c>
      <c r="L72" s="11">
        <v>5</v>
      </c>
      <c r="M72" s="11">
        <v>0</v>
      </c>
      <c r="N72" s="11">
        <v>2</v>
      </c>
      <c r="O72" s="11">
        <v>1</v>
      </c>
      <c r="P72" s="11">
        <v>2</v>
      </c>
      <c r="Q72" s="11">
        <v>2</v>
      </c>
      <c r="R72" s="11">
        <v>0</v>
      </c>
      <c r="S72" s="11">
        <v>1</v>
      </c>
      <c r="T72" s="11">
        <v>6</v>
      </c>
      <c r="U72" s="12">
        <f>SUM(F72:T72)</f>
        <v>41</v>
      </c>
      <c r="V72" s="7" t="s">
        <v>145</v>
      </c>
    </row>
    <row r="73" spans="1:22" s="14" customFormat="1" ht="30" customHeight="1" x14ac:dyDescent="0.25">
      <c r="A73" s="9" t="str">
        <f>("5")</f>
        <v>5</v>
      </c>
      <c r="B73" s="10" t="s">
        <v>9</v>
      </c>
      <c r="C73" s="10" t="s">
        <v>10</v>
      </c>
      <c r="D73" s="10" t="s">
        <v>11</v>
      </c>
      <c r="E73" s="10" t="s">
        <v>12</v>
      </c>
      <c r="F73" s="11">
        <v>5</v>
      </c>
      <c r="G73" s="11">
        <v>0</v>
      </c>
      <c r="H73" s="11">
        <v>11</v>
      </c>
      <c r="I73" s="11">
        <v>0</v>
      </c>
      <c r="J73" s="11">
        <v>1</v>
      </c>
      <c r="K73" s="11">
        <v>10</v>
      </c>
      <c r="L73" s="11">
        <v>6</v>
      </c>
      <c r="M73" s="11">
        <v>0</v>
      </c>
      <c r="N73" s="11">
        <v>0</v>
      </c>
      <c r="O73" s="11">
        <v>3</v>
      </c>
      <c r="P73" s="11">
        <v>0</v>
      </c>
      <c r="Q73" s="11">
        <v>9</v>
      </c>
      <c r="R73" s="11">
        <v>1</v>
      </c>
      <c r="S73" s="11">
        <v>0</v>
      </c>
      <c r="T73" s="11">
        <v>3</v>
      </c>
      <c r="U73" s="12">
        <f>SUM(F73:T73)</f>
        <v>49</v>
      </c>
      <c r="V73" s="7" t="s">
        <v>146</v>
      </c>
    </row>
    <row r="74" spans="1:22" s="14" customFormat="1" ht="30" customHeight="1" x14ac:dyDescent="0.25">
      <c r="A74" s="9"/>
      <c r="B74" s="10"/>
      <c r="C74" s="10"/>
      <c r="D74" s="10"/>
      <c r="E74" s="1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2"/>
      <c r="V74" s="7"/>
    </row>
    <row r="75" spans="1:22" s="14" customFormat="1" ht="30" customHeight="1" x14ac:dyDescent="0.25">
      <c r="A75" s="9" t="str">
        <f>("212")</f>
        <v>212</v>
      </c>
      <c r="B75" s="10" t="s">
        <v>92</v>
      </c>
      <c r="C75" s="10" t="s">
        <v>93</v>
      </c>
      <c r="D75" s="10" t="s">
        <v>94</v>
      </c>
      <c r="E75" s="10" t="s">
        <v>95</v>
      </c>
      <c r="F75" s="11">
        <v>5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10</v>
      </c>
      <c r="M75" s="11">
        <v>0</v>
      </c>
      <c r="N75" s="11">
        <v>0</v>
      </c>
      <c r="O75" s="11">
        <v>0</v>
      </c>
      <c r="P75" s="11">
        <v>0</v>
      </c>
      <c r="Q75" s="11">
        <v>5</v>
      </c>
      <c r="R75" s="11">
        <v>0</v>
      </c>
      <c r="S75" s="11">
        <v>0</v>
      </c>
      <c r="T75" s="11">
        <v>2</v>
      </c>
      <c r="U75" s="12">
        <f>SUM(F75:T75)</f>
        <v>22</v>
      </c>
      <c r="V75" s="7" t="s">
        <v>142</v>
      </c>
    </row>
    <row r="76" spans="1:22" s="14" customFormat="1" ht="30" customHeight="1" x14ac:dyDescent="0.25">
      <c r="A76" s="9" t="str">
        <f>("204")</f>
        <v>204</v>
      </c>
      <c r="B76" s="10" t="s">
        <v>89</v>
      </c>
      <c r="C76" s="10" t="s">
        <v>90</v>
      </c>
      <c r="D76" s="10" t="s">
        <v>94</v>
      </c>
      <c r="E76" s="10" t="s">
        <v>95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3</v>
      </c>
      <c r="L76" s="11">
        <v>10</v>
      </c>
      <c r="M76" s="11">
        <v>0</v>
      </c>
      <c r="N76" s="11">
        <v>12</v>
      </c>
      <c r="O76" s="11">
        <v>8</v>
      </c>
      <c r="P76" s="11">
        <v>0</v>
      </c>
      <c r="Q76" s="11">
        <v>1</v>
      </c>
      <c r="R76" s="11">
        <v>0</v>
      </c>
      <c r="S76" s="11">
        <v>0</v>
      </c>
      <c r="T76" s="11">
        <v>6</v>
      </c>
      <c r="U76" s="12">
        <f>SUM(F76:T76)</f>
        <v>40</v>
      </c>
      <c r="V76" s="7" t="s">
        <v>143</v>
      </c>
    </row>
    <row r="77" spans="1:22" s="17" customFormat="1" ht="15.75" x14ac:dyDescent="0.25">
      <c r="A77" s="16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6"/>
      <c r="V77" s="16"/>
    </row>
  </sheetData>
  <sortState xmlns:xlrd2="http://schemas.microsoft.com/office/spreadsheetml/2017/richdata2" ref="A75:V76">
    <sortCondition ref="U75:U76"/>
  </sortState>
  <mergeCells count="4">
    <mergeCell ref="B8:C8"/>
    <mergeCell ref="A2:V2"/>
    <mergeCell ref="A4:V4"/>
    <mergeCell ref="A6:V6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7777-4D4A-4CAB-843C-8B1B5D98BD69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2020-10-17T08:06:28Z</cp:lastPrinted>
  <dcterms:created xsi:type="dcterms:W3CDTF">2020-10-17T06:58:00Z</dcterms:created>
  <dcterms:modified xsi:type="dcterms:W3CDTF">2020-10-21T06:54:14Z</dcterms:modified>
</cp:coreProperties>
</file>